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425" windowHeight="10785" firstSheet="1" activeTab="1"/>
  </bookViews>
  <sheets>
    <sheet name="Дополнительный" sheetId="1" state="hidden" r:id="rId1"/>
    <sheet name="АИП проект" sheetId="2" r:id="rId2"/>
  </sheets>
  <definedNames>
    <definedName name="_xlnm.Print_Titles" localSheetId="1">'АИП проект'!$11:$14</definedName>
    <definedName name="_xlnm.Print_Titles" localSheetId="0">'Дополнительный'!$5:$6</definedName>
    <definedName name="_xlnm.Print_Area" localSheetId="1">'АИП проект'!$A$1:$P$40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<sst xmlns="http://schemas.openxmlformats.org/spreadsheetml/2006/main" count="182" uniqueCount="114">
  <si>
    <t>№ п/п</t>
  </si>
  <si>
    <t>Наименование объекта</t>
  </si>
  <si>
    <t>Бюджето-получатель</t>
  </si>
  <si>
    <t>Основания для включения</t>
  </si>
  <si>
    <t>I. ДОРОЖНОЕ ХОЗЯЙСТВО</t>
  </si>
  <si>
    <t>Муниципальная программа                                                                                                    "Дорожное хозяйство и общественный транспорт города Твери" на 2014-2019 годы</t>
  </si>
  <si>
    <t>1.1</t>
  </si>
  <si>
    <t>1.2</t>
  </si>
  <si>
    <t>1.3</t>
  </si>
  <si>
    <t>IV. БЛАГОУСТРОЙСТВО</t>
  </si>
  <si>
    <t>Муниципальная программа                                                             «Благоустройство города Твери» на 2014-2019 годы</t>
  </si>
  <si>
    <t>4.1</t>
  </si>
  <si>
    <t>4.2</t>
  </si>
  <si>
    <t>5.1</t>
  </si>
  <si>
    <t>Программная часть</t>
  </si>
  <si>
    <t>1.4</t>
  </si>
  <si>
    <t>Инвестиционная заявка</t>
  </si>
  <si>
    <t>тыс.руб.</t>
  </si>
  <si>
    <t>II. ТРАНСПОРТ</t>
  </si>
  <si>
    <t>2.1</t>
  </si>
  <si>
    <t>Приобретение спецтехники, гаражного и технологического оборудования для обеспечения перевозки пассажиров муниципальным общественным транспортом</t>
  </si>
  <si>
    <t>III. КОММУНАЛЬНОЕ ХОЗЯЙСТВО</t>
  </si>
  <si>
    <t>Муниципальная программа                                                                                           "Коммунальное хозяйство города Твери" на 2014-2019 годы</t>
  </si>
  <si>
    <t>3.1</t>
  </si>
  <si>
    <t>3.2</t>
  </si>
  <si>
    <t>ДЖКХ</t>
  </si>
  <si>
    <t xml:space="preserve">Приобретение специализированной коммунальной техники </t>
  </si>
  <si>
    <t>ДБДХиТ</t>
  </si>
  <si>
    <t>Ремонтно-реставрационные работы здания Дворянского Собрания по адресу: ул. Советская, 14</t>
  </si>
  <si>
    <t>УКСДМ</t>
  </si>
  <si>
    <t>Отсутствует</t>
  </si>
  <si>
    <t>ДАС</t>
  </si>
  <si>
    <r>
      <t xml:space="preserve">Наличие инвестиционной заявки                                                                                          </t>
    </r>
    <r>
      <rPr>
        <sz val="10"/>
        <color indexed="8"/>
        <rFont val="Times New Roman"/>
        <family val="1"/>
      </rPr>
      <t>(согласно  п. 5.4 реш. ТГД от 28.05.2014 №190 и постановлению Главы администрации города от 08.04.2009 №1039)</t>
    </r>
  </si>
  <si>
    <t>Муниципальная программа «Развитие физической культуры, спорта и молодежной политики города Твери» на 2014-2019 годы</t>
  </si>
  <si>
    <t>Источники финансирования</t>
  </si>
  <si>
    <t xml:space="preserve">Бюджет города </t>
  </si>
  <si>
    <t>Межбюджетные трансферты</t>
  </si>
  <si>
    <r>
      <t xml:space="preserve">Всего на </t>
    </r>
    <r>
      <rPr>
        <b/>
        <sz val="12"/>
        <rFont val="Times New Roman"/>
        <family val="1"/>
      </rPr>
      <t>2016 год</t>
    </r>
  </si>
  <si>
    <r>
      <t xml:space="preserve">Всего на </t>
    </r>
    <r>
      <rPr>
        <b/>
        <sz val="12"/>
        <rFont val="Times New Roman"/>
        <family val="1"/>
      </rPr>
      <t>2015 год</t>
    </r>
  </si>
  <si>
    <r>
      <t xml:space="preserve">Всего на </t>
    </r>
    <r>
      <rPr>
        <b/>
        <sz val="12"/>
        <rFont val="Times New Roman"/>
        <family val="1"/>
      </rPr>
      <t>2017 год</t>
    </r>
  </si>
  <si>
    <t>Строительство сетей ливневой канализации на пересечении ул. 15 лет Октября и ул. Ипподромная (в т. ч. ПИР)</t>
  </si>
  <si>
    <t>Строительство автодороги по ул. Псковская (Оснабрюкская) (в т.ч. ПИР)</t>
  </si>
  <si>
    <t>МП от 31.10.2013 № 1342</t>
  </si>
  <si>
    <t xml:space="preserve">Локальная станция водоподготовки на городской скважине № 62 в пос. Мигалово г.Твери (в т.ч. ПИР). </t>
  </si>
  <si>
    <t>Новое кладбище</t>
  </si>
  <si>
    <t>Строительство сетей ливневой канализации по б-ру Гусева в районе         домов №34,36 (в т.ч. ПИР)</t>
  </si>
  <si>
    <t>Строительство сетей ливневой канализации по ул. Учительская (от Беляковского пер. до ул. Д.Донского) с отводом поверхностных вод, дождевых и грунтовых сточных вод с пер. Трудолюбия и со двора дома №45/28 по пер.Трудолюбия (в т. ч. ПИР)</t>
  </si>
  <si>
    <t>Подключение водопровода на ул. Кривичской к водопроводным сетям пос.ДРСУ-2 в г. Твери (в т.ч. ПИР).</t>
  </si>
  <si>
    <t>Приложение 2</t>
  </si>
  <si>
    <t>реш. ТГД от  20.12.2013 №391; МП от 31.10.2013 №1343</t>
  </si>
  <si>
    <t>реш. ТГД от  20.12.2013 №391; МП от 31.10.2013  №1341</t>
  </si>
  <si>
    <t>реш. ТГД от  20.12.2013 №391; МП от 31.10.2013 № 1342</t>
  </si>
  <si>
    <t>V. КУЛЬТУРА</t>
  </si>
  <si>
    <t>2.2</t>
  </si>
  <si>
    <t>2.3</t>
  </si>
  <si>
    <t>2.4</t>
  </si>
  <si>
    <t>2.5</t>
  </si>
  <si>
    <t>Инвестиционная заявка представлена                                                        (вх. от 07.08.2014 № 14/1104-вв).</t>
  </si>
  <si>
    <t>Инвестиционная заявка представлена                                                  (вх. от 19.08.2014 № 14/1173-вв).</t>
  </si>
  <si>
    <t>реш. ТГД от  20.12.2013 №391; МП от 31.10.2013 №1340</t>
  </si>
  <si>
    <t>Инвестиционная заявка представлена (вх. от 08.07.2014 № 14/935-вв). Объемы финансировония уточнены:                                                 2015 год - 87 000,0 тыс.руб.;                                                 2016 год - 87 000,0 тыс.руб.;                                         2017 год - 63 000,0 тыс.руб.</t>
  </si>
  <si>
    <t>в объекты муниципальной собственности на 2015 год и плановый период 2016 и 2017 годов</t>
  </si>
  <si>
    <t>ИТОГО по дополнительная потребность:</t>
  </si>
  <si>
    <t>Всего по АИП (включая объекты из дополнительную потребность):</t>
  </si>
  <si>
    <t xml:space="preserve">Дополнительная потребность в капитальных вложениях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</si>
  <si>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</t>
  </si>
  <si>
    <t>Строительство (приобретение), долевое участие в строительстве жилых помещений для малоимущих многодетных семей, нуждающихся в улучшении жилищных условий</t>
  </si>
  <si>
    <t>Строительство ливневой канализации по пер. Трудолюбия (в т.ч. ПИР)</t>
  </si>
  <si>
    <t>в том числе</t>
  </si>
  <si>
    <t>МБТ</t>
  </si>
  <si>
    <t>Всего</t>
  </si>
  <si>
    <t>Бюджет города</t>
  </si>
  <si>
    <t>ДЖКХиС</t>
  </si>
  <si>
    <t>ДДХБиТ</t>
  </si>
  <si>
    <t>Реконструкция блока биологической очистки очистных сооружений канализации г. Твери</t>
  </si>
  <si>
    <t xml:space="preserve">ВСЕГО по АИП </t>
  </si>
  <si>
    <t>Приобретение, долевое участие в строительстве жилых помещений за счет средств областного бюджета для детей-сирот, детей, оставшихся без попечения родителей</t>
  </si>
  <si>
    <t>Проезд от Краснофлотской набережной к гребной базе ГБУ ДО «СДЮСШОР» по видам гребли имени олимпийской чемпионки Антонины Серединой» (в т.ч. ПИР)</t>
  </si>
  <si>
    <t>Реконструкция автомобильной дороги ул. Маршала Конева и Старицкого шоссе на участке от ул. Б. Полевого до трассы М-10 (в т.ч. ПИР)</t>
  </si>
  <si>
    <t>Строительство участка автомобильной дороги в створе улицы Маяковского в городе Твери (в т.ч. ПИР)</t>
  </si>
  <si>
    <t>Строительство участка автомобильной дороги в створе улицы Туполева в городе Твери (в т.ч. ПИР)</t>
  </si>
  <si>
    <t>Реконструкция автомобильной дороги Бежецкое шоссе на участке от Затверецкого бульвара до ул. Богородицерождественская (в т.ч. ПИР)</t>
  </si>
  <si>
    <t>тыс. руб.</t>
  </si>
  <si>
    <t>Пешеходный мост через р.Тьмака в г. Твери</t>
  </si>
  <si>
    <t>Организация  наружного освещения на Бурашевском шоссе на участке от границы города до автодороги М-10</t>
  </si>
  <si>
    <t>Организация наружного освещения ул.Оснабрюкская (от ул.Складская до д.32 по ул.Оснабрюкская) (2-ой этап)</t>
  </si>
  <si>
    <t xml:space="preserve">МП «Коммунальное хозяйство города Твери» </t>
  </si>
  <si>
    <t xml:space="preserve">МП «Дорожное хозяйство и общественный транспорт города Твери» </t>
  </si>
  <si>
    <t>2021 год справочно (бюджет)</t>
  </si>
  <si>
    <t xml:space="preserve">МП «Формирование современной городской среды» </t>
  </si>
  <si>
    <t>Новое кладбище (в т.ч. ПИР)</t>
  </si>
  <si>
    <t>Наружное освещение</t>
  </si>
  <si>
    <t>Используемые сокращения:</t>
  </si>
  <si>
    <t>ДЖКХиС - Департамент жилищно-коммунального хозяйства, жилищной политики и строительства администрации города Твери</t>
  </si>
  <si>
    <t>ДДХБиТ - Департамент дорожного хозяйства, благоустройства и транспорта администрации города Твери</t>
  </si>
  <si>
    <t>Раздел и подраздел классификации расходов бюджета</t>
  </si>
  <si>
    <t>0503</t>
  </si>
  <si>
    <t>0409</t>
  </si>
  <si>
    <t>1004</t>
  </si>
  <si>
    <t>0502</t>
  </si>
  <si>
    <t>ПИР - проектно-изыскательские работы».</t>
  </si>
  <si>
    <t>2024 год</t>
  </si>
  <si>
    <t>1</t>
  </si>
  <si>
    <t>Адресная инвестиционная программа города Твери на 2024 год  и на плановый период 2025 и 2026 годов</t>
  </si>
  <si>
    <t>2025 год</t>
  </si>
  <si>
    <t xml:space="preserve">2026 год </t>
  </si>
  <si>
    <t>Обеспечение инженерной инфраструктурой земельных участков, подлежащих предоставлению для жилищного строительства семьям, имеющим трех и более детей (в т.ч. ПИР)</t>
  </si>
  <si>
    <t xml:space="preserve">МП «Социальная поддержка населения города Твери» </t>
  </si>
  <si>
    <t>к решению Тверской городской Думы</t>
  </si>
  <si>
    <t>от 22.12.2023 № 297</t>
  </si>
  <si>
    <t>Приложение 7</t>
  </si>
  <si>
    <t>«Приложение 8</t>
  </si>
  <si>
    <t>от ____.____.2024 № ____</t>
  </si>
  <si>
    <t>2.2.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</si>
</sst>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[$-FC19]d\ mmmm\ yyyy\ &quot;г.&quot;"/>
    <numFmt numFmtId="179" formatCode="[$-419]mmmm\ yyyy;@"/>
    <numFmt numFmtId="180" formatCode="_-* #,##0.00_-;\-* #,##0.00_-;_-* &quot;-&quot;??_-;_-@_-"/>
  </numFmts>
  <fonts count="5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8"/>
      <name val="Calibri"/>
      <family val="2"/>
    </font>
    <font>
      <sz val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2" borderId="0" applyNumberFormat="0" applyBorder="0" applyAlignment="0" applyProtection="0"/>
    <xf numFmtId="0" fontId="4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42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42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42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42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2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1" borderId="0" applyNumberFormat="0" applyBorder="0" applyAlignment="0" applyProtection="0"/>
    <xf numFmtId="0" fontId="43" fillId="25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43" fillId="30" borderId="0" applyNumberFormat="0" applyBorder="0" applyAlignment="0" applyProtection="0"/>
    <xf numFmtId="0" fontId="27" fillId="16" borderId="0" applyNumberFormat="0" applyBorder="0" applyAlignment="0" applyProtection="0"/>
    <xf numFmtId="0" fontId="27" fillId="26" borderId="0" applyNumberFormat="0" applyBorder="0" applyAlignment="0" applyProtection="0"/>
    <xf numFmtId="0" fontId="43" fillId="31" borderId="0" applyNumberFormat="0" applyBorder="0" applyAlignment="0" applyProtection="0"/>
    <xf numFmtId="0" fontId="27" fillId="26" borderId="0" applyNumberFormat="0" applyBorder="0" applyAlignment="0" applyProtection="0"/>
    <xf numFmtId="0" fontId="27" fillId="32" borderId="0" applyNumberFormat="0" applyBorder="0" applyAlignment="0" applyProtection="0"/>
    <xf numFmtId="0" fontId="43" fillId="27" borderId="0" applyNumberFormat="0" applyBorder="0" applyAlignment="0" applyProtection="0"/>
    <xf numFmtId="0" fontId="27" fillId="32" borderId="0" applyNumberFormat="0" applyBorder="0" applyAlignment="0" applyProtection="0"/>
    <xf numFmtId="0" fontId="27" fillId="28" borderId="0" applyNumberFormat="0" applyBorder="0" applyAlignment="0" applyProtection="0"/>
    <xf numFmtId="0" fontId="43" fillId="33" borderId="0" applyNumberFormat="0" applyBorder="0" applyAlignment="0" applyProtection="0"/>
    <xf numFmtId="0" fontId="27" fillId="28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" applyNumberFormat="0" applyAlignment="0" applyProtection="0"/>
    <xf numFmtId="0" fontId="45" fillId="41" borderId="1" applyNumberFormat="0" applyAlignment="0" applyProtection="0"/>
    <xf numFmtId="0" fontId="46" fillId="42" borderId="2" applyNumberFormat="0" applyAlignment="0" applyProtection="0"/>
    <xf numFmtId="0" fontId="46" fillId="42" borderId="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0" fillId="46" borderId="7" applyNumberFormat="0" applyFont="0" applyAlignment="0" applyProtection="0"/>
    <xf numFmtId="0" fontId="55" fillId="41" borderId="8" applyNumberFormat="0" applyAlignment="0" applyProtection="0"/>
    <xf numFmtId="0" fontId="55" fillId="41" borderId="8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54" borderId="17" applyNumberFormat="0" applyFont="0" applyAlignment="0" applyProtection="0"/>
    <xf numFmtId="0" fontId="0" fillId="46" borderId="7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3" fillId="0" borderId="19" xfId="20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20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201" applyFont="1" applyBorder="1" applyAlignment="1">
      <alignment horizontal="center" vertical="center" wrapText="1"/>
      <protection/>
    </xf>
    <xf numFmtId="0" fontId="7" fillId="0" borderId="19" xfId="201" applyFont="1" applyBorder="1" applyAlignment="1">
      <alignment horizontal="center"/>
      <protection/>
    </xf>
    <xf numFmtId="0" fontId="8" fillId="0" borderId="19" xfId="201" applyFont="1" applyBorder="1" applyAlignment="1">
      <alignment horizontal="left" vertical="center" wrapText="1"/>
      <protection/>
    </xf>
    <xf numFmtId="49" fontId="7" fillId="0" borderId="21" xfId="201" applyNumberFormat="1" applyFont="1" applyFill="1" applyBorder="1" applyAlignment="1">
      <alignment horizontal="center" vertical="center" wrapText="1"/>
      <protection/>
    </xf>
    <xf numFmtId="49" fontId="7" fillId="0" borderId="19" xfId="201" applyNumberFormat="1" applyFont="1" applyFill="1" applyBorder="1" applyAlignment="1">
      <alignment horizontal="center" vertical="center" wrapText="1"/>
      <protection/>
    </xf>
    <xf numFmtId="0" fontId="7" fillId="0" borderId="19" xfId="201" applyFont="1" applyFill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left" vertical="center" wrapText="1"/>
    </xf>
    <xf numFmtId="0" fontId="9" fillId="55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0" fillId="55" borderId="19" xfId="0" applyFont="1" applyFill="1" applyBorder="1" applyAlignment="1">
      <alignment horizontal="center" vertical="center" wrapText="1"/>
    </xf>
    <xf numFmtId="172" fontId="8" fillId="51" borderId="19" xfId="201" applyNumberFormat="1" applyFont="1" applyFill="1" applyBorder="1" applyAlignment="1">
      <alignment horizontal="center" vertical="center"/>
      <protection/>
    </xf>
    <xf numFmtId="172" fontId="8" fillId="0" borderId="19" xfId="201" applyNumberFormat="1" applyFont="1" applyBorder="1" applyAlignment="1">
      <alignment horizontal="center" vertical="center"/>
      <protection/>
    </xf>
    <xf numFmtId="0" fontId="7" fillId="51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172" fontId="7" fillId="51" borderId="19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19" xfId="201" applyNumberFormat="1" applyFont="1" applyBorder="1" applyAlignment="1">
      <alignment horizontal="center" vertical="center"/>
      <protection/>
    </xf>
    <xf numFmtId="172" fontId="7" fillId="51" borderId="19" xfId="201" applyNumberFormat="1" applyFont="1" applyFill="1" applyBorder="1" applyAlignment="1">
      <alignment horizontal="center" vertical="center"/>
      <protection/>
    </xf>
    <xf numFmtId="172" fontId="7" fillId="55" borderId="19" xfId="0" applyNumberFormat="1" applyFont="1" applyFill="1" applyBorder="1" applyAlignment="1">
      <alignment horizontal="center" vertical="center" wrapText="1"/>
    </xf>
    <xf numFmtId="172" fontId="7" fillId="55" borderId="19" xfId="201" applyNumberFormat="1" applyFont="1" applyFill="1" applyBorder="1" applyAlignment="1">
      <alignment horizontal="center" vertical="center"/>
      <protection/>
    </xf>
    <xf numFmtId="172" fontId="8" fillId="55" borderId="19" xfId="201" applyNumberFormat="1" applyFont="1" applyFill="1" applyBorder="1" applyAlignment="1">
      <alignment horizontal="center" vertical="center"/>
      <protection/>
    </xf>
    <xf numFmtId="0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19" xfId="201" applyFont="1" applyFill="1" applyBorder="1" applyAlignment="1">
      <alignment vertical="center" wrapText="1"/>
      <protection/>
    </xf>
    <xf numFmtId="0" fontId="7" fillId="0" borderId="19" xfId="201" applyFont="1" applyBorder="1" applyAlignment="1">
      <alignment horizontal="center" vertical="center" wrapText="1"/>
      <protection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7" fillId="0" borderId="19" xfId="0" applyFont="1" applyBorder="1" applyAlignment="1">
      <alignment/>
    </xf>
    <xf numFmtId="172" fontId="8" fillId="51" borderId="19" xfId="0" applyNumberFormat="1" applyFont="1" applyFill="1" applyBorder="1" applyAlignment="1">
      <alignment horizontal="center" vertical="center" wrapText="1"/>
    </xf>
    <xf numFmtId="0" fontId="8" fillId="52" borderId="19" xfId="0" applyFont="1" applyFill="1" applyBorder="1" applyAlignment="1">
      <alignment/>
    </xf>
    <xf numFmtId="0" fontId="7" fillId="52" borderId="19" xfId="0" applyFont="1" applyFill="1" applyBorder="1" applyAlignment="1">
      <alignment/>
    </xf>
    <xf numFmtId="172" fontId="8" fillId="52" borderId="19" xfId="0" applyNumberFormat="1" applyFont="1" applyFill="1" applyBorder="1" applyAlignment="1">
      <alignment horizontal="center" vertical="center"/>
    </xf>
    <xf numFmtId="0" fontId="8" fillId="52" borderId="22" xfId="0" applyFont="1" applyFill="1" applyBorder="1" applyAlignment="1">
      <alignment wrapText="1"/>
    </xf>
    <xf numFmtId="0" fontId="8" fillId="52" borderId="23" xfId="0" applyFont="1" applyFill="1" applyBorder="1" applyAlignment="1">
      <alignment wrapText="1"/>
    </xf>
    <xf numFmtId="172" fontId="8" fillId="52" borderId="22" xfId="0" applyNumberFormat="1" applyFont="1" applyFill="1" applyBorder="1" applyAlignment="1">
      <alignment horizontal="center" vertical="center" wrapText="1"/>
    </xf>
    <xf numFmtId="172" fontId="8" fillId="55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55" borderId="0" xfId="0" applyNumberFormat="1" applyFont="1" applyFill="1" applyBorder="1" applyAlignment="1">
      <alignment wrapText="1"/>
    </xf>
    <xf numFmtId="0" fontId="35" fillId="56" borderId="0" xfId="0" applyFont="1" applyFill="1" applyAlignment="1">
      <alignment/>
    </xf>
    <xf numFmtId="49" fontId="35" fillId="0" borderId="0" xfId="0" applyNumberFormat="1" applyFont="1" applyAlignment="1">
      <alignment/>
    </xf>
    <xf numFmtId="0" fontId="58" fillId="56" borderId="0" xfId="0" applyFont="1" applyFill="1" applyAlignment="1">
      <alignment/>
    </xf>
    <xf numFmtId="0" fontId="35" fillId="0" borderId="0" xfId="0" applyFont="1" applyAlignment="1">
      <alignment vertical="center" wrapText="1"/>
    </xf>
    <xf numFmtId="49" fontId="35" fillId="0" borderId="0" xfId="0" applyNumberFormat="1" applyFont="1" applyAlignment="1">
      <alignment vertical="center" wrapText="1"/>
    </xf>
    <xf numFmtId="0" fontId="5" fillId="55" borderId="0" xfId="0" applyNumberFormat="1" applyFont="1" applyFill="1" applyBorder="1" applyAlignment="1">
      <alignment horizont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" fillId="57" borderId="19" xfId="201" applyFont="1" applyFill="1" applyBorder="1" applyAlignment="1">
      <alignment horizontal="left" vertical="center" wrapText="1"/>
      <protection/>
    </xf>
    <xf numFmtId="172" fontId="6" fillId="57" borderId="19" xfId="0" applyNumberFormat="1" applyFont="1" applyFill="1" applyBorder="1" applyAlignment="1">
      <alignment horizontal="right" vertical="center" wrapText="1"/>
    </xf>
    <xf numFmtId="49" fontId="5" fillId="0" borderId="19" xfId="201" applyNumberFormat="1" applyFont="1" applyFill="1" applyBorder="1" applyAlignment="1">
      <alignment horizontal="center" vertical="center" wrapText="1"/>
      <protection/>
    </xf>
    <xf numFmtId="0" fontId="5" fillId="56" borderId="19" xfId="0" applyFont="1" applyFill="1" applyBorder="1" applyAlignment="1">
      <alignment horizontal="left" vertical="center" wrapText="1"/>
    </xf>
    <xf numFmtId="0" fontId="34" fillId="56" borderId="19" xfId="201" applyFont="1" applyFill="1" applyBorder="1" applyAlignment="1">
      <alignment horizontal="center" vertical="center" wrapText="1"/>
      <protection/>
    </xf>
    <xf numFmtId="172" fontId="5" fillId="0" borderId="19" xfId="0" applyNumberFormat="1" applyFont="1" applyFill="1" applyBorder="1" applyAlignment="1">
      <alignment horizontal="right" vertical="center" wrapText="1"/>
    </xf>
    <xf numFmtId="0" fontId="5" fillId="56" borderId="19" xfId="201" applyFont="1" applyFill="1" applyBorder="1" applyAlignment="1">
      <alignment horizontal="left" vertical="center" wrapText="1"/>
      <protection/>
    </xf>
    <xf numFmtId="172" fontId="5" fillId="56" borderId="19" xfId="0" applyNumberFormat="1" applyFont="1" applyFill="1" applyBorder="1" applyAlignment="1">
      <alignment horizontal="right" vertical="center" wrapText="1"/>
    </xf>
    <xf numFmtId="0" fontId="34" fillId="57" borderId="19" xfId="201" applyFont="1" applyFill="1" applyBorder="1" applyAlignment="1">
      <alignment horizontal="center" vertical="center" wrapText="1"/>
      <protection/>
    </xf>
    <xf numFmtId="0" fontId="34" fillId="0" borderId="19" xfId="201" applyFont="1" applyBorder="1" applyAlignment="1">
      <alignment horizontal="center" vertical="center" wrapText="1"/>
      <protection/>
    </xf>
    <xf numFmtId="49" fontId="5" fillId="56" borderId="19" xfId="201" applyNumberFormat="1" applyFont="1" applyFill="1" applyBorder="1" applyAlignment="1">
      <alignment horizontal="center" vertical="center" wrapText="1"/>
      <protection/>
    </xf>
    <xf numFmtId="0" fontId="5" fillId="56" borderId="19" xfId="0" applyNumberFormat="1" applyFont="1" applyFill="1" applyBorder="1" applyAlignment="1">
      <alignment horizontal="left" vertical="center" wrapText="1"/>
    </xf>
    <xf numFmtId="0" fontId="6" fillId="57" borderId="19" xfId="0" applyFont="1" applyFill="1" applyBorder="1" applyAlignment="1">
      <alignment horizontal="left" vertical="center" wrapText="1"/>
    </xf>
    <xf numFmtId="172" fontId="6" fillId="57" borderId="19" xfId="201" applyNumberFormat="1" applyFont="1" applyFill="1" applyBorder="1" applyAlignment="1">
      <alignment horizontal="center" vertical="center" wrapText="1"/>
      <protection/>
    </xf>
    <xf numFmtId="172" fontId="6" fillId="57" borderId="19" xfId="201" applyNumberFormat="1" applyFont="1" applyFill="1" applyBorder="1" applyAlignment="1">
      <alignment horizontal="left" vertical="center" wrapText="1"/>
      <protection/>
    </xf>
    <xf numFmtId="0" fontId="5" fillId="58" borderId="19" xfId="0" applyFont="1" applyFill="1" applyBorder="1" applyAlignment="1">
      <alignment horizontal="center" vertical="center" wrapText="1"/>
    </xf>
    <xf numFmtId="0" fontId="38" fillId="58" borderId="19" xfId="0" applyNumberFormat="1" applyFont="1" applyFill="1" applyBorder="1" applyAlignment="1">
      <alignment horizontal="center" vertical="center" wrapText="1"/>
    </xf>
    <xf numFmtId="172" fontId="6" fillId="56" borderId="19" xfId="0" applyNumberFormat="1" applyFont="1" applyFill="1" applyBorder="1" applyAlignment="1">
      <alignment horizontal="right" vertical="center" wrapText="1"/>
    </xf>
    <xf numFmtId="172" fontId="40" fillId="58" borderId="19" xfId="0" applyNumberFormat="1" applyFont="1" applyFill="1" applyBorder="1" applyAlignment="1">
      <alignment horizontal="right" vertical="center" wrapText="1"/>
    </xf>
    <xf numFmtId="172" fontId="33" fillId="58" borderId="19" xfId="0" applyNumberFormat="1" applyFont="1" applyFill="1" applyBorder="1" applyAlignment="1">
      <alignment horizontal="right" vertical="center" wrapText="1"/>
    </xf>
    <xf numFmtId="0" fontId="6" fillId="57" borderId="19" xfId="201" applyFont="1" applyFill="1" applyBorder="1" applyAlignment="1">
      <alignment horizontal="center" vertical="center" wrapText="1"/>
      <protection/>
    </xf>
    <xf numFmtId="49" fontId="6" fillId="57" borderId="19" xfId="201" applyNumberFormat="1" applyFont="1" applyFill="1" applyBorder="1" applyAlignment="1">
      <alignment horizontal="center" vertical="center" wrapText="1"/>
      <protection/>
    </xf>
    <xf numFmtId="0" fontId="6" fillId="57" borderId="19" xfId="201" applyNumberFormat="1" applyFont="1" applyFill="1" applyBorder="1" applyAlignment="1">
      <alignment horizontal="center" vertical="center" wrapText="1"/>
      <protection/>
    </xf>
    <xf numFmtId="0" fontId="39" fillId="59" borderId="0" xfId="0" applyFont="1" applyFill="1" applyAlignment="1">
      <alignment/>
    </xf>
    <xf numFmtId="172" fontId="5" fillId="57" borderId="1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49" fontId="5" fillId="56" borderId="19" xfId="0" applyNumberFormat="1" applyFont="1" applyFill="1" applyBorder="1" applyAlignment="1">
      <alignment horizontal="right" vertical="center" wrapText="1"/>
    </xf>
    <xf numFmtId="172" fontId="35" fillId="0" borderId="0" xfId="0" applyNumberFormat="1" applyFont="1" applyAlignment="1">
      <alignment/>
    </xf>
    <xf numFmtId="172" fontId="39" fillId="59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6" fillId="0" borderId="0" xfId="0" applyNumberFormat="1" applyFont="1" applyBorder="1" applyAlignment="1">
      <alignment horizontal="right" wrapText="1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72" fontId="6" fillId="60" borderId="19" xfId="0" applyNumberFormat="1" applyFont="1" applyFill="1" applyBorder="1" applyAlignment="1">
      <alignment horizontal="right" vertical="center" wrapText="1"/>
    </xf>
    <xf numFmtId="172" fontId="6" fillId="60" borderId="19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8" fillId="52" borderId="24" xfId="0" applyFont="1" applyFill="1" applyBorder="1" applyAlignment="1">
      <alignment horizontal="left"/>
    </xf>
    <xf numFmtId="0" fontId="8" fillId="52" borderId="25" xfId="0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52" borderId="26" xfId="0" applyFont="1" applyFill="1" applyBorder="1" applyAlignment="1">
      <alignment horizontal="left" vertical="center" wrapText="1"/>
    </xf>
    <xf numFmtId="0" fontId="8" fillId="52" borderId="2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35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0" fontId="6" fillId="55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5" fillId="55" borderId="0" xfId="0" applyNumberFormat="1" applyFont="1" applyFill="1" applyBorder="1" applyAlignment="1">
      <alignment horizont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58" borderId="19" xfId="0" applyNumberFormat="1" applyFont="1" applyFill="1" applyBorder="1" applyAlignment="1">
      <alignment horizontal="center" wrapText="1"/>
    </xf>
    <xf numFmtId="0" fontId="34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/>
    </xf>
    <xf numFmtId="0" fontId="6" fillId="58" borderId="19" xfId="0" applyFont="1" applyFill="1" applyBorder="1" applyAlignment="1">
      <alignment horizontal="center" vertical="center" wrapText="1"/>
    </xf>
    <xf numFmtId="0" fontId="34" fillId="58" borderId="19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/>
    </xf>
  </cellXfs>
  <cellStyles count="22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— акцент1" xfId="28"/>
    <cellStyle name="20% - Акцент1 2" xfId="29"/>
    <cellStyle name="20% - Акцент1 3" xfId="30"/>
    <cellStyle name="20% - Акцент2" xfId="31"/>
    <cellStyle name="20% — акцент2" xfId="32"/>
    <cellStyle name="20% - Акцент2 2" xfId="33"/>
    <cellStyle name="20% - Акцент2 3" xfId="34"/>
    <cellStyle name="20% - Акцент3" xfId="35"/>
    <cellStyle name="20% — акцент3" xfId="36"/>
    <cellStyle name="20% - Акцент3 2" xfId="37"/>
    <cellStyle name="20% - Акцент3 3" xfId="38"/>
    <cellStyle name="20% - Акцент4" xfId="39"/>
    <cellStyle name="20% — акцент4" xfId="40"/>
    <cellStyle name="20% - Акцент4 2" xfId="41"/>
    <cellStyle name="20% - Акцент4 3" xfId="42"/>
    <cellStyle name="20% - Акцент5" xfId="43"/>
    <cellStyle name="20% — акцент5" xfId="44"/>
    <cellStyle name="20% - Акцент5 2" xfId="45"/>
    <cellStyle name="20% - Акцент5 3" xfId="46"/>
    <cellStyle name="20% - Акцент6" xfId="47"/>
    <cellStyle name="20% — акцент6" xfId="48"/>
    <cellStyle name="20% - Акцент6 2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- Акцент1" xfId="63"/>
    <cellStyle name="40% — акцент1" xfId="64"/>
    <cellStyle name="40% - Акцент1 2" xfId="65"/>
    <cellStyle name="40% - Акцент1 3" xfId="66"/>
    <cellStyle name="40% - Акцент2" xfId="67"/>
    <cellStyle name="40% — акцент2" xfId="68"/>
    <cellStyle name="40% - Акцент2 2" xfId="69"/>
    <cellStyle name="40% - Акцент2 3" xfId="70"/>
    <cellStyle name="40% - Акцент3" xfId="71"/>
    <cellStyle name="40% — акцент3" xfId="72"/>
    <cellStyle name="40% - Акцент3 2" xfId="73"/>
    <cellStyle name="40% - Акцент3 3" xfId="74"/>
    <cellStyle name="40% - Акцент4" xfId="75"/>
    <cellStyle name="40% — акцент4" xfId="76"/>
    <cellStyle name="40% - Акцент4 2" xfId="77"/>
    <cellStyle name="40% - Акцент4 3" xfId="78"/>
    <cellStyle name="40% - Акцент5" xfId="79"/>
    <cellStyle name="40% — акцент5" xfId="80"/>
    <cellStyle name="40% - Акцент5 2" xfId="81"/>
    <cellStyle name="40% - Акцент5 3" xfId="82"/>
    <cellStyle name="40% - Акцент6" xfId="83"/>
    <cellStyle name="40% — акцент6" xfId="84"/>
    <cellStyle name="40% - Акцент6 2" xfId="85"/>
    <cellStyle name="40% - Акцент6 3" xfId="86"/>
    <cellStyle name="60% - Accent1" xfId="87"/>
    <cellStyle name="60% - Accent1 2" xfId="88"/>
    <cellStyle name="60% - Accent2" xfId="89"/>
    <cellStyle name="60% - Accent2 2" xfId="90"/>
    <cellStyle name="60% - Accent3" xfId="91"/>
    <cellStyle name="60% - Accent3 2" xfId="92"/>
    <cellStyle name="60% - Accent4" xfId="93"/>
    <cellStyle name="60% - Accent4 2" xfId="94"/>
    <cellStyle name="60% - Accent5" xfId="95"/>
    <cellStyle name="60% - Accent5 2" xfId="96"/>
    <cellStyle name="60% - Accent6" xfId="97"/>
    <cellStyle name="60% - Accent6 2" xfId="98"/>
    <cellStyle name="60% - Акцент1" xfId="99"/>
    <cellStyle name="60% — акцент1" xfId="100"/>
    <cellStyle name="60% - Акцент1 2" xfId="101"/>
    <cellStyle name="60% - Акцент2" xfId="102"/>
    <cellStyle name="60% — акцент2" xfId="103"/>
    <cellStyle name="60% - Акцент2 2" xfId="104"/>
    <cellStyle name="60% - Акцент3" xfId="105"/>
    <cellStyle name="60% — акцент3" xfId="106"/>
    <cellStyle name="60% - Акцент3 2" xfId="107"/>
    <cellStyle name="60% - Акцент4" xfId="108"/>
    <cellStyle name="60% — акцент4" xfId="109"/>
    <cellStyle name="60% - Акцент4 2" xfId="110"/>
    <cellStyle name="60% - Акцент5" xfId="111"/>
    <cellStyle name="60% — акцент5" xfId="112"/>
    <cellStyle name="60% - Акцент5 2" xfId="113"/>
    <cellStyle name="60% - Акцент6" xfId="114"/>
    <cellStyle name="60% — акцент6" xfId="115"/>
    <cellStyle name="60% - Акцент6 2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Explanatory Text" xfId="135"/>
    <cellStyle name="Explanatory Text 2" xfId="136"/>
    <cellStyle name="Good" xfId="137"/>
    <cellStyle name="Good 2" xfId="138"/>
    <cellStyle name="Heading 1" xfId="139"/>
    <cellStyle name="Heading 1 2" xfId="140"/>
    <cellStyle name="Heading 2" xfId="141"/>
    <cellStyle name="Heading 2 2" xfId="142"/>
    <cellStyle name="Heading 3" xfId="143"/>
    <cellStyle name="Heading 3 2" xfId="144"/>
    <cellStyle name="Heading 4" xfId="145"/>
    <cellStyle name="Heading 4 2" xfId="146"/>
    <cellStyle name="Input" xfId="147"/>
    <cellStyle name="Input 2" xfId="148"/>
    <cellStyle name="Linked Cell" xfId="149"/>
    <cellStyle name="Linked Cell 2" xfId="150"/>
    <cellStyle name="Neutral" xfId="151"/>
    <cellStyle name="Neutral 2" xfId="152"/>
    <cellStyle name="Note" xfId="153"/>
    <cellStyle name="Output" xfId="154"/>
    <cellStyle name="Output 2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  <cellStyle name="Акцент1" xfId="162"/>
    <cellStyle name="Акцент1 2" xfId="163"/>
    <cellStyle name="Акцент2" xfId="164"/>
    <cellStyle name="Акцент2 2" xfId="165"/>
    <cellStyle name="Акцент3" xfId="166"/>
    <cellStyle name="Акцент3 2" xfId="167"/>
    <cellStyle name="Акцент4" xfId="168"/>
    <cellStyle name="Акцент4 2" xfId="169"/>
    <cellStyle name="Акцент5" xfId="170"/>
    <cellStyle name="Акцент5 2" xfId="171"/>
    <cellStyle name="Акцент6" xfId="172"/>
    <cellStyle name="Акцент6 2" xfId="173"/>
    <cellStyle name="Ввод " xfId="174"/>
    <cellStyle name="Ввод  2" xfId="175"/>
    <cellStyle name="Вывод" xfId="176"/>
    <cellStyle name="Вывод 2" xfId="177"/>
    <cellStyle name="Вычисление" xfId="178"/>
    <cellStyle name="Вычисление 2" xfId="179"/>
    <cellStyle name="Hyperlink" xfId="180"/>
    <cellStyle name="Currency" xfId="181"/>
    <cellStyle name="Currency [0]" xfId="182"/>
    <cellStyle name="Денежный 2" xfId="183"/>
    <cellStyle name="Заголовок 1" xfId="184"/>
    <cellStyle name="Заголовок 1 2" xfId="185"/>
    <cellStyle name="Заголовок 2" xfId="186"/>
    <cellStyle name="Заголовок 2 2" xfId="187"/>
    <cellStyle name="Заголовок 3" xfId="188"/>
    <cellStyle name="Заголовок 3 2" xfId="189"/>
    <cellStyle name="Заголовок 4" xfId="190"/>
    <cellStyle name="Заголовок 4 2" xfId="191"/>
    <cellStyle name="Итог" xfId="192"/>
    <cellStyle name="Итог 2" xfId="193"/>
    <cellStyle name="Контрольная ячейка" xfId="194"/>
    <cellStyle name="Контрольная ячейка 2" xfId="195"/>
    <cellStyle name="Название" xfId="196"/>
    <cellStyle name="Название 2" xfId="197"/>
    <cellStyle name="Нейтральный" xfId="198"/>
    <cellStyle name="Нейтральный 2" xfId="199"/>
    <cellStyle name="Обычный 10" xfId="200"/>
    <cellStyle name="Обычный 2" xfId="201"/>
    <cellStyle name="Обычный 2 2" xfId="202"/>
    <cellStyle name="Обычный 2 2 2" xfId="203"/>
    <cellStyle name="Обычный 2 3" xfId="204"/>
    <cellStyle name="Обычный 2_Лист1" xfId="205"/>
    <cellStyle name="Обычный 3" xfId="206"/>
    <cellStyle name="Обычный 3 2" xfId="207"/>
    <cellStyle name="Обычный 4" xfId="208"/>
    <cellStyle name="Обычный 4 2" xfId="209"/>
    <cellStyle name="Обычный 5" xfId="210"/>
    <cellStyle name="Обычный 6" xfId="211"/>
    <cellStyle name="Обычный 7" xfId="212"/>
    <cellStyle name="Обычный 8" xfId="213"/>
    <cellStyle name="Обычный 9" xfId="214"/>
    <cellStyle name="Followed Hyperlink" xfId="215"/>
    <cellStyle name="Плохой" xfId="216"/>
    <cellStyle name="Плохой 2" xfId="217"/>
    <cellStyle name="Пояснение" xfId="218"/>
    <cellStyle name="Пояснение 2" xfId="219"/>
    <cellStyle name="Примечание" xfId="220"/>
    <cellStyle name="Примечание 2" xfId="221"/>
    <cellStyle name="Примечание 3" xfId="222"/>
    <cellStyle name="Percent" xfId="223"/>
    <cellStyle name="Связанная ячейка" xfId="224"/>
    <cellStyle name="Связанная ячейка 2" xfId="225"/>
    <cellStyle name="Текст предупреждения" xfId="226"/>
    <cellStyle name="Текст предупреждения 2" xfId="227"/>
    <cellStyle name="Comma" xfId="228"/>
    <cellStyle name="Comma [0]" xfId="229"/>
    <cellStyle name="Финансовый 2" xfId="230"/>
    <cellStyle name="Финансовый 2 2" xfId="231"/>
    <cellStyle name="Финансовый 2 2 2" xfId="232"/>
    <cellStyle name="Финансовый 2 3" xfId="233"/>
    <cellStyle name="Финансовый 2 4" xfId="234"/>
    <cellStyle name="Финансовый 2 5" xfId="235"/>
    <cellStyle name="Финансовый 3" xfId="236"/>
    <cellStyle name="Финансовый 4" xfId="237"/>
    <cellStyle name="Хороший" xfId="238"/>
    <cellStyle name="Хороший 2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60" zoomScaleNormal="85" zoomScalePageLayoutView="0" workbookViewId="0" topLeftCell="A1">
      <selection activeCell="I13" sqref="I13"/>
    </sheetView>
  </sheetViews>
  <sheetFormatPr defaultColWidth="9.140625" defaultRowHeight="15"/>
  <cols>
    <col min="1" max="1" width="5.57421875" style="0" customWidth="1"/>
    <col min="2" max="2" width="67.57421875" style="0" customWidth="1"/>
    <col min="3" max="3" width="12.57421875" style="0" customWidth="1"/>
    <col min="4" max="4" width="13.421875" style="0" customWidth="1"/>
    <col min="5" max="5" width="15.57421875" style="0" customWidth="1"/>
    <col min="6" max="6" width="18.00390625" style="0" customWidth="1"/>
    <col min="7" max="7" width="12.57421875" style="0" customWidth="1"/>
    <col min="8" max="8" width="16.140625" style="0" customWidth="1"/>
    <col min="9" max="9" width="17.421875" style="0" customWidth="1"/>
    <col min="10" max="10" width="12.57421875" style="0" customWidth="1"/>
    <col min="11" max="11" width="17.140625" style="0" customWidth="1"/>
    <col min="12" max="12" width="16.8515625" style="0" customWidth="1"/>
    <col min="13" max="13" width="25.8515625" style="0" customWidth="1"/>
    <col min="14" max="14" width="36.5742187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 t="s">
        <v>48</v>
      </c>
    </row>
    <row r="2" spans="1:14" ht="18.75">
      <c r="A2" s="102" t="s">
        <v>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>
      <c r="A3" s="104" t="s">
        <v>61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 t="s">
        <v>17</v>
      </c>
    </row>
    <row r="5" spans="1:14" ht="42" customHeight="1">
      <c r="A5" s="98" t="s">
        <v>0</v>
      </c>
      <c r="B5" s="98" t="s">
        <v>1</v>
      </c>
      <c r="C5" s="98" t="s">
        <v>2</v>
      </c>
      <c r="D5" s="105" t="s">
        <v>38</v>
      </c>
      <c r="E5" s="105" t="s">
        <v>34</v>
      </c>
      <c r="F5" s="105"/>
      <c r="G5" s="105" t="s">
        <v>37</v>
      </c>
      <c r="H5" s="105" t="s">
        <v>34</v>
      </c>
      <c r="I5" s="105"/>
      <c r="J5" s="105" t="s">
        <v>39</v>
      </c>
      <c r="K5" s="105" t="s">
        <v>34</v>
      </c>
      <c r="L5" s="105"/>
      <c r="M5" s="98" t="s">
        <v>3</v>
      </c>
      <c r="N5" s="98" t="s">
        <v>32</v>
      </c>
    </row>
    <row r="6" spans="1:14" ht="31.5">
      <c r="A6" s="98"/>
      <c r="B6" s="98"/>
      <c r="C6" s="98"/>
      <c r="D6" s="105"/>
      <c r="E6" s="9" t="s">
        <v>35</v>
      </c>
      <c r="F6" s="9" t="s">
        <v>36</v>
      </c>
      <c r="G6" s="105"/>
      <c r="H6" s="9" t="s">
        <v>35</v>
      </c>
      <c r="I6" s="9" t="s">
        <v>36</v>
      </c>
      <c r="J6" s="105"/>
      <c r="K6" s="9" t="s">
        <v>35</v>
      </c>
      <c r="L6" s="9" t="s">
        <v>36</v>
      </c>
      <c r="M6" s="98"/>
      <c r="N6" s="98"/>
    </row>
    <row r="7" spans="1:14" ht="15.75">
      <c r="A7" s="99" t="s">
        <v>14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8.75">
      <c r="A8" s="11"/>
      <c r="B8" s="10" t="s">
        <v>4</v>
      </c>
      <c r="C8" s="3"/>
      <c r="D8" s="22">
        <f>SUM(D10:D13)</f>
        <v>8650</v>
      </c>
      <c r="E8" s="32">
        <f aca="true" t="shared" si="0" ref="E8:J8">SUM(E10:E13)</f>
        <v>8650</v>
      </c>
      <c r="F8" s="32"/>
      <c r="G8" s="22">
        <f t="shared" si="0"/>
        <v>0</v>
      </c>
      <c r="H8" s="32"/>
      <c r="I8" s="32"/>
      <c r="J8" s="22">
        <f t="shared" si="0"/>
        <v>0</v>
      </c>
      <c r="K8" s="32"/>
      <c r="L8" s="32"/>
      <c r="M8" s="2"/>
      <c r="N8" s="2"/>
    </row>
    <row r="9" spans="1:14" ht="56.25">
      <c r="A9" s="33"/>
      <c r="B9" s="12" t="s">
        <v>5</v>
      </c>
      <c r="C9" s="33"/>
      <c r="D9" s="24"/>
      <c r="E9" s="25"/>
      <c r="F9" s="25"/>
      <c r="G9" s="24"/>
      <c r="H9" s="25"/>
      <c r="I9" s="25"/>
      <c r="J9" s="24"/>
      <c r="K9" s="25"/>
      <c r="L9" s="25"/>
      <c r="M9" s="33"/>
      <c r="N9" s="33"/>
    </row>
    <row r="10" spans="1:14" ht="93.75">
      <c r="A10" s="13" t="s">
        <v>6</v>
      </c>
      <c r="B10" s="35" t="s">
        <v>46</v>
      </c>
      <c r="C10" s="36" t="s">
        <v>31</v>
      </c>
      <c r="D10" s="26">
        <f>E10+F10</f>
        <v>2600</v>
      </c>
      <c r="E10" s="28">
        <v>2600</v>
      </c>
      <c r="F10" s="25"/>
      <c r="G10" s="26"/>
      <c r="H10" s="25"/>
      <c r="I10" s="25"/>
      <c r="J10" s="26"/>
      <c r="K10" s="25"/>
      <c r="L10" s="25"/>
      <c r="M10" s="5" t="s">
        <v>51</v>
      </c>
      <c r="N10" s="2" t="s">
        <v>30</v>
      </c>
    </row>
    <row r="11" spans="1:14" ht="56.25">
      <c r="A11" s="14" t="s">
        <v>7</v>
      </c>
      <c r="B11" s="35" t="s">
        <v>40</v>
      </c>
      <c r="C11" s="36" t="s">
        <v>31</v>
      </c>
      <c r="D11" s="26">
        <f>E11+F11</f>
        <v>2050</v>
      </c>
      <c r="E11" s="28">
        <v>2050</v>
      </c>
      <c r="F11" s="25"/>
      <c r="G11" s="26"/>
      <c r="H11" s="25"/>
      <c r="I11" s="25"/>
      <c r="J11" s="26"/>
      <c r="K11" s="25"/>
      <c r="L11" s="25"/>
      <c r="M11" s="5" t="s">
        <v>51</v>
      </c>
      <c r="N11" s="2" t="s">
        <v>30</v>
      </c>
    </row>
    <row r="12" spans="1:14" ht="47.25">
      <c r="A12" s="14" t="s">
        <v>8</v>
      </c>
      <c r="B12" s="15" t="s">
        <v>41</v>
      </c>
      <c r="C12" s="36" t="s">
        <v>31</v>
      </c>
      <c r="D12" s="26">
        <f>E12+F12</f>
        <v>3000</v>
      </c>
      <c r="E12" s="27">
        <v>3000</v>
      </c>
      <c r="F12" s="25"/>
      <c r="G12" s="26"/>
      <c r="H12" s="25"/>
      <c r="I12" s="25"/>
      <c r="J12" s="26"/>
      <c r="K12" s="25"/>
      <c r="L12" s="25"/>
      <c r="M12" s="5" t="s">
        <v>42</v>
      </c>
      <c r="N12" s="8" t="s">
        <v>57</v>
      </c>
    </row>
    <row r="13" spans="1:14" ht="47.25">
      <c r="A13" s="14" t="s">
        <v>15</v>
      </c>
      <c r="B13" s="15" t="s">
        <v>45</v>
      </c>
      <c r="C13" s="36" t="s">
        <v>31</v>
      </c>
      <c r="D13" s="26">
        <f>E13+F13</f>
        <v>1000</v>
      </c>
      <c r="E13" s="27">
        <v>1000</v>
      </c>
      <c r="F13" s="25"/>
      <c r="G13" s="26"/>
      <c r="H13" s="25"/>
      <c r="I13" s="25"/>
      <c r="J13" s="26"/>
      <c r="K13" s="25"/>
      <c r="L13" s="25"/>
      <c r="M13" s="8" t="s">
        <v>16</v>
      </c>
      <c r="N13" s="8" t="s">
        <v>58</v>
      </c>
    </row>
    <row r="14" spans="1:14" ht="18.75">
      <c r="A14" s="14"/>
      <c r="B14" s="17" t="s">
        <v>18</v>
      </c>
      <c r="C14" s="3"/>
      <c r="D14" s="22">
        <f>D16</f>
        <v>3788.2</v>
      </c>
      <c r="E14" s="23">
        <f>E16</f>
        <v>3788.2</v>
      </c>
      <c r="F14" s="23"/>
      <c r="G14" s="22">
        <f>G16</f>
        <v>5548</v>
      </c>
      <c r="H14" s="23">
        <f>H16</f>
        <v>5548</v>
      </c>
      <c r="I14" s="23"/>
      <c r="J14" s="22">
        <f>J16</f>
        <v>8017</v>
      </c>
      <c r="K14" s="23">
        <f>K16</f>
        <v>8017</v>
      </c>
      <c r="L14" s="23"/>
      <c r="M14" s="5"/>
      <c r="N14" s="2"/>
    </row>
    <row r="15" spans="1:14" ht="56.25">
      <c r="A15" s="14"/>
      <c r="B15" s="18" t="s">
        <v>5</v>
      </c>
      <c r="C15" s="3" t="s">
        <v>27</v>
      </c>
      <c r="D15" s="29"/>
      <c r="E15" s="28"/>
      <c r="F15" s="28"/>
      <c r="G15" s="29"/>
      <c r="H15" s="28"/>
      <c r="I15" s="28"/>
      <c r="J15" s="26"/>
      <c r="K15" s="27"/>
      <c r="L15" s="27"/>
      <c r="M15" s="5"/>
      <c r="N15" s="2"/>
    </row>
    <row r="16" spans="1:14" ht="75">
      <c r="A16" s="14" t="s">
        <v>19</v>
      </c>
      <c r="B16" s="19" t="s">
        <v>20</v>
      </c>
      <c r="C16" s="3" t="s">
        <v>27</v>
      </c>
      <c r="D16" s="29">
        <f>E16+F16</f>
        <v>3788.2</v>
      </c>
      <c r="E16" s="28">
        <v>3788.2</v>
      </c>
      <c r="F16" s="28"/>
      <c r="G16" s="29">
        <f>H16+I16</f>
        <v>5548</v>
      </c>
      <c r="H16" s="28">
        <v>5548</v>
      </c>
      <c r="I16" s="28"/>
      <c r="J16" s="26">
        <f>K16+L16</f>
        <v>8017</v>
      </c>
      <c r="K16" s="27">
        <v>8017</v>
      </c>
      <c r="L16" s="27"/>
      <c r="M16" s="5" t="s">
        <v>51</v>
      </c>
      <c r="N16" s="2" t="s">
        <v>30</v>
      </c>
    </row>
    <row r="17" spans="1:14" ht="18.75">
      <c r="A17" s="37"/>
      <c r="B17" s="17" t="s">
        <v>21</v>
      </c>
      <c r="C17" s="37"/>
      <c r="D17" s="40">
        <f>SUM(D19:D20)</f>
        <v>0</v>
      </c>
      <c r="E17" s="47">
        <f aca="true" t="shared" si="1" ref="E17:K17">SUM(E19:E20)</f>
        <v>0</v>
      </c>
      <c r="F17" s="47"/>
      <c r="G17" s="40">
        <f t="shared" si="1"/>
        <v>2810</v>
      </c>
      <c r="H17" s="47">
        <f t="shared" si="1"/>
        <v>2810</v>
      </c>
      <c r="I17" s="47"/>
      <c r="J17" s="40">
        <f t="shared" si="1"/>
        <v>15000</v>
      </c>
      <c r="K17" s="47">
        <f t="shared" si="1"/>
        <v>15000</v>
      </c>
      <c r="L17" s="47"/>
      <c r="M17" s="33"/>
      <c r="N17" s="33"/>
    </row>
    <row r="18" spans="1:14" ht="56.25">
      <c r="A18" s="37"/>
      <c r="B18" s="18" t="s">
        <v>22</v>
      </c>
      <c r="C18" s="37"/>
      <c r="D18" s="26"/>
      <c r="E18" s="25"/>
      <c r="F18" s="25"/>
      <c r="G18" s="26"/>
      <c r="H18" s="25"/>
      <c r="I18" s="25"/>
      <c r="J18" s="26"/>
      <c r="K18" s="25"/>
      <c r="L18" s="25"/>
      <c r="M18" s="33"/>
      <c r="N18" s="33"/>
    </row>
    <row r="19" spans="1:14" ht="37.5">
      <c r="A19" s="14" t="s">
        <v>23</v>
      </c>
      <c r="B19" s="16" t="s">
        <v>43</v>
      </c>
      <c r="C19" s="36" t="s">
        <v>25</v>
      </c>
      <c r="D19" s="26"/>
      <c r="E19" s="25"/>
      <c r="F19" s="25"/>
      <c r="G19" s="26">
        <f>H19+I19</f>
        <v>1850</v>
      </c>
      <c r="H19" s="28">
        <v>1850</v>
      </c>
      <c r="I19" s="25"/>
      <c r="J19" s="26">
        <f>K19+L19</f>
        <v>10000</v>
      </c>
      <c r="K19" s="27">
        <v>10000</v>
      </c>
      <c r="L19" s="25"/>
      <c r="M19" s="5" t="s">
        <v>49</v>
      </c>
      <c r="N19" s="2" t="s">
        <v>30</v>
      </c>
    </row>
    <row r="20" spans="1:14" ht="56.25">
      <c r="A20" s="14" t="s">
        <v>24</v>
      </c>
      <c r="B20" s="20" t="s">
        <v>47</v>
      </c>
      <c r="C20" s="36" t="s">
        <v>25</v>
      </c>
      <c r="D20" s="26"/>
      <c r="E20" s="39"/>
      <c r="F20" s="39"/>
      <c r="G20" s="26">
        <f>H20+I20</f>
        <v>960</v>
      </c>
      <c r="H20" s="28">
        <v>960</v>
      </c>
      <c r="I20" s="39"/>
      <c r="J20" s="26">
        <f>K20+L20</f>
        <v>5000</v>
      </c>
      <c r="K20" s="27">
        <v>5000</v>
      </c>
      <c r="L20" s="39"/>
      <c r="M20" s="5" t="s">
        <v>49</v>
      </c>
      <c r="N20" s="2" t="s">
        <v>30</v>
      </c>
    </row>
    <row r="21" spans="1:14" ht="18.75">
      <c r="A21" s="38"/>
      <c r="B21" s="10" t="s">
        <v>9</v>
      </c>
      <c r="C21" s="38"/>
      <c r="D21" s="40">
        <f>D23+D24</f>
        <v>9039</v>
      </c>
      <c r="E21" s="47">
        <f aca="true" t="shared" si="2" ref="E21:K21">E23+E24</f>
        <v>9039</v>
      </c>
      <c r="F21" s="47"/>
      <c r="G21" s="40">
        <f t="shared" si="2"/>
        <v>10837</v>
      </c>
      <c r="H21" s="47">
        <f t="shared" si="2"/>
        <v>10837</v>
      </c>
      <c r="I21" s="47"/>
      <c r="J21" s="40">
        <f t="shared" si="2"/>
        <v>17825</v>
      </c>
      <c r="K21" s="47">
        <f t="shared" si="2"/>
        <v>17825</v>
      </c>
      <c r="L21" s="47"/>
      <c r="M21" s="34"/>
      <c r="N21" s="34"/>
    </row>
    <row r="22" spans="1:14" ht="56.25">
      <c r="A22" s="38"/>
      <c r="B22" s="12" t="s">
        <v>10</v>
      </c>
      <c r="C22" s="38"/>
      <c r="D22" s="26"/>
      <c r="E22" s="39"/>
      <c r="F22" s="39"/>
      <c r="G22" s="26"/>
      <c r="H22" s="39"/>
      <c r="I22" s="39"/>
      <c r="J22" s="26"/>
      <c r="K22" s="39"/>
      <c r="L22" s="39"/>
      <c r="M22" s="34"/>
      <c r="N22" s="34"/>
    </row>
    <row r="23" spans="1:14" ht="25.5">
      <c r="A23" s="14" t="s">
        <v>11</v>
      </c>
      <c r="B23" s="15" t="s">
        <v>44</v>
      </c>
      <c r="C23" s="36" t="s">
        <v>31</v>
      </c>
      <c r="D23" s="26">
        <f>E23+F23</f>
        <v>500</v>
      </c>
      <c r="E23" s="27">
        <v>500</v>
      </c>
      <c r="F23" s="39"/>
      <c r="G23" s="26">
        <f>H23+I23</f>
        <v>3000</v>
      </c>
      <c r="H23" s="28">
        <v>3000</v>
      </c>
      <c r="I23" s="39"/>
      <c r="J23" s="26">
        <f>K23+L23</f>
        <v>10000</v>
      </c>
      <c r="K23" s="27">
        <v>10000</v>
      </c>
      <c r="L23" s="39"/>
      <c r="M23" s="5" t="s">
        <v>50</v>
      </c>
      <c r="N23" s="2" t="s">
        <v>30</v>
      </c>
    </row>
    <row r="24" spans="1:14" ht="37.5">
      <c r="A24" s="14" t="s">
        <v>12</v>
      </c>
      <c r="B24" s="20" t="s">
        <v>26</v>
      </c>
      <c r="C24" s="3" t="s">
        <v>27</v>
      </c>
      <c r="D24" s="26">
        <f>E24+F24</f>
        <v>8539</v>
      </c>
      <c r="E24" s="28">
        <v>8539</v>
      </c>
      <c r="F24" s="28"/>
      <c r="G24" s="26">
        <f>H24+I24</f>
        <v>7837</v>
      </c>
      <c r="H24" s="27">
        <v>7837</v>
      </c>
      <c r="I24" s="27"/>
      <c r="J24" s="26">
        <f>K24+L24</f>
        <v>7825</v>
      </c>
      <c r="K24" s="27">
        <v>7825</v>
      </c>
      <c r="L24" s="27"/>
      <c r="M24" s="5" t="s">
        <v>50</v>
      </c>
      <c r="N24" s="2" t="s">
        <v>30</v>
      </c>
    </row>
    <row r="25" spans="1:14" ht="18.75">
      <c r="A25" s="14"/>
      <c r="B25" s="21" t="s">
        <v>52</v>
      </c>
      <c r="C25" s="3"/>
      <c r="D25" s="22">
        <f>D27</f>
        <v>82000</v>
      </c>
      <c r="E25" s="32">
        <f aca="true" t="shared" si="3" ref="E25:K25">E27</f>
        <v>82000</v>
      </c>
      <c r="F25" s="32"/>
      <c r="G25" s="22">
        <f t="shared" si="3"/>
        <v>82000</v>
      </c>
      <c r="H25" s="32">
        <f t="shared" si="3"/>
        <v>82000</v>
      </c>
      <c r="I25" s="32"/>
      <c r="J25" s="22">
        <f t="shared" si="3"/>
        <v>31000</v>
      </c>
      <c r="K25" s="32">
        <f t="shared" si="3"/>
        <v>31000</v>
      </c>
      <c r="L25" s="32"/>
      <c r="M25" s="5"/>
      <c r="N25" s="8"/>
    </row>
    <row r="26" spans="1:14" ht="56.25">
      <c r="A26" s="14"/>
      <c r="B26" s="18" t="s">
        <v>33</v>
      </c>
      <c r="C26" s="3"/>
      <c r="D26" s="29"/>
      <c r="E26" s="28"/>
      <c r="F26" s="28"/>
      <c r="G26" s="26"/>
      <c r="H26" s="27"/>
      <c r="I26" s="27"/>
      <c r="J26" s="26"/>
      <c r="K26" s="27"/>
      <c r="L26" s="27"/>
      <c r="M26" s="5"/>
      <c r="N26" s="8"/>
    </row>
    <row r="27" spans="1:14" ht="120" customHeight="1">
      <c r="A27" s="14" t="s">
        <v>13</v>
      </c>
      <c r="B27" s="20" t="s">
        <v>28</v>
      </c>
      <c r="C27" s="4" t="s">
        <v>29</v>
      </c>
      <c r="D27" s="29">
        <f>E27+F27</f>
        <v>82000</v>
      </c>
      <c r="E27" s="31">
        <v>82000</v>
      </c>
      <c r="F27" s="31"/>
      <c r="G27" s="26">
        <f>H27+I27</f>
        <v>82000</v>
      </c>
      <c r="H27" s="30">
        <v>82000</v>
      </c>
      <c r="I27" s="30"/>
      <c r="J27" s="26">
        <f>K27+L27</f>
        <v>31000</v>
      </c>
      <c r="K27" s="30">
        <v>31000</v>
      </c>
      <c r="L27" s="30"/>
      <c r="M27" s="5" t="s">
        <v>59</v>
      </c>
      <c r="N27" s="8" t="s">
        <v>60</v>
      </c>
    </row>
    <row r="28" spans="1:14" ht="18.75">
      <c r="A28" s="100" t="s">
        <v>62</v>
      </c>
      <c r="B28" s="101"/>
      <c r="C28" s="41"/>
      <c r="D28" s="43">
        <f>D21+D17+D8+D14+D25</f>
        <v>103477.2</v>
      </c>
      <c r="E28" s="43">
        <f aca="true" t="shared" si="4" ref="E28:K28">E21+E17+E8+E14+E25</f>
        <v>103477.2</v>
      </c>
      <c r="F28" s="43"/>
      <c r="G28" s="43">
        <f t="shared" si="4"/>
        <v>101195</v>
      </c>
      <c r="H28" s="43">
        <f t="shared" si="4"/>
        <v>101195</v>
      </c>
      <c r="I28" s="43"/>
      <c r="J28" s="43">
        <f t="shared" si="4"/>
        <v>71842</v>
      </c>
      <c r="K28" s="43">
        <f t="shared" si="4"/>
        <v>71842</v>
      </c>
      <c r="L28" s="43"/>
      <c r="M28" s="41"/>
      <c r="N28" s="42"/>
    </row>
    <row r="29" ht="40.5" customHeight="1" thickBot="1"/>
    <row r="30" spans="1:14" ht="36" customHeight="1" thickBot="1">
      <c r="A30" s="106" t="s">
        <v>63</v>
      </c>
      <c r="B30" s="107"/>
      <c r="C30" s="44"/>
      <c r="D30" s="46" t="e">
        <f>D28+#REF!</f>
        <v>#REF!</v>
      </c>
      <c r="E30" s="46" t="e">
        <f>E28+#REF!</f>
        <v>#REF!</v>
      </c>
      <c r="F30" s="46" t="e">
        <f>F28+#REF!</f>
        <v>#REF!</v>
      </c>
      <c r="G30" s="46" t="e">
        <f>G28+#REF!</f>
        <v>#REF!</v>
      </c>
      <c r="H30" s="46" t="e">
        <f>H28+#REF!</f>
        <v>#REF!</v>
      </c>
      <c r="I30" s="46" t="e">
        <f>I28+#REF!</f>
        <v>#REF!</v>
      </c>
      <c r="J30" s="46" t="e">
        <f>J28+#REF!</f>
        <v>#REF!</v>
      </c>
      <c r="K30" s="46" t="e">
        <f>K28+#REF!</f>
        <v>#REF!</v>
      </c>
      <c r="L30" s="46" t="e">
        <f>L28+#REF!</f>
        <v>#REF!</v>
      </c>
      <c r="M30" s="44"/>
      <c r="N30" s="45"/>
    </row>
  </sheetData>
  <sheetProtection/>
  <mergeCells count="16">
    <mergeCell ref="A30:B30"/>
    <mergeCell ref="J5:J6"/>
    <mergeCell ref="K5:L5"/>
    <mergeCell ref="M5:M6"/>
    <mergeCell ref="G5:G6"/>
    <mergeCell ref="H5:I5"/>
    <mergeCell ref="N5:N6"/>
    <mergeCell ref="A7:N7"/>
    <mergeCell ref="A28:B28"/>
    <mergeCell ref="A2:N2"/>
    <mergeCell ref="A3:N3"/>
    <mergeCell ref="A5:A6"/>
    <mergeCell ref="B5:B6"/>
    <mergeCell ref="C5:C6"/>
    <mergeCell ref="D5:D6"/>
    <mergeCell ref="E5:F5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49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Normal="55" zoomScaleSheetLayoutView="100" workbookViewId="0" topLeftCell="A28">
      <selection activeCell="H30" sqref="H30"/>
    </sheetView>
  </sheetViews>
  <sheetFormatPr defaultColWidth="9.140625" defaultRowHeight="15"/>
  <cols>
    <col min="1" max="1" width="6.57421875" style="49" customWidth="1"/>
    <col min="2" max="2" width="48.57421875" style="49" customWidth="1"/>
    <col min="3" max="3" width="10.140625" style="49" customWidth="1"/>
    <col min="4" max="4" width="12.8515625" style="49" hidden="1" customWidth="1"/>
    <col min="5" max="5" width="10.421875" style="49" hidden="1" customWidth="1"/>
    <col min="6" max="6" width="11.8515625" style="49" hidden="1" customWidth="1"/>
    <col min="7" max="7" width="13.57421875" style="49" customWidth="1"/>
    <col min="8" max="8" width="11.421875" style="49" customWidth="1"/>
    <col min="9" max="9" width="12.57421875" style="49" customWidth="1"/>
    <col min="10" max="10" width="12.421875" style="49" customWidth="1"/>
    <col min="11" max="11" width="12.7109375" style="49" customWidth="1"/>
    <col min="12" max="12" width="10.8515625" style="49" customWidth="1"/>
    <col min="13" max="13" width="13.7109375" style="52" customWidth="1"/>
    <col min="14" max="14" width="13.00390625" style="49" customWidth="1"/>
    <col min="15" max="15" width="10.421875" style="49" customWidth="1"/>
    <col min="16" max="16" width="19.8515625" style="49" customWidth="1"/>
    <col min="17" max="17" width="9.140625" style="49" customWidth="1"/>
    <col min="18" max="18" width="11.421875" style="49" bestFit="1" customWidth="1"/>
    <col min="19" max="16384" width="9.140625" style="49" customWidth="1"/>
  </cols>
  <sheetData>
    <row r="1" spans="1:16" ht="25.5" customHeight="1">
      <c r="A1" s="108"/>
      <c r="B1" s="109"/>
      <c r="C1" s="109"/>
      <c r="D1" s="109"/>
      <c r="E1" s="108"/>
      <c r="F1" s="109"/>
      <c r="G1" s="109"/>
      <c r="H1" s="109"/>
      <c r="I1" s="108"/>
      <c r="J1" s="109"/>
      <c r="K1" s="109"/>
      <c r="L1" s="109"/>
      <c r="M1" s="108" t="s">
        <v>110</v>
      </c>
      <c r="N1" s="109"/>
      <c r="O1" s="109"/>
      <c r="P1" s="109"/>
    </row>
    <row r="2" spans="1:16" ht="25.5" customHeight="1">
      <c r="A2" s="110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5.5" customHeight="1">
      <c r="A3" s="110" t="s">
        <v>112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ht="9.75" customHeight="1"/>
    <row r="5" spans="1:16" ht="19.5" customHeight="1">
      <c r="A5" s="108"/>
      <c r="B5" s="109"/>
      <c r="C5" s="109"/>
      <c r="D5" s="109"/>
      <c r="E5" s="108"/>
      <c r="F5" s="109"/>
      <c r="G5" s="109"/>
      <c r="H5" s="109"/>
      <c r="I5" s="108"/>
      <c r="J5" s="109"/>
      <c r="K5" s="109"/>
      <c r="L5" s="109"/>
      <c r="M5" s="108" t="s">
        <v>111</v>
      </c>
      <c r="N5" s="109"/>
      <c r="O5" s="109"/>
      <c r="P5" s="109"/>
    </row>
    <row r="6" spans="1:16" ht="25.5" customHeight="1">
      <c r="A6" s="110" t="s">
        <v>108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25.5" customHeight="1">
      <c r="A7" s="110" t="s">
        <v>109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10.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21" customHeight="1">
      <c r="A9" s="117" t="s">
        <v>103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  <c r="O9" s="119"/>
      <c r="P9" s="119"/>
    </row>
    <row r="10" spans="1:16" ht="14.25" customHeight="1">
      <c r="A10" s="50"/>
      <c r="B10" s="120"/>
      <c r="C10" s="120"/>
      <c r="D10" s="120"/>
      <c r="E10" s="120"/>
      <c r="F10" s="120"/>
      <c r="G10" s="56"/>
      <c r="H10" s="56"/>
      <c r="I10" s="56"/>
      <c r="J10" s="56"/>
      <c r="K10" s="56"/>
      <c r="L10" s="56"/>
      <c r="M10" s="49"/>
      <c r="P10" s="84" t="s">
        <v>82</v>
      </c>
    </row>
    <row r="11" spans="1:16" ht="17.25" customHeight="1">
      <c r="A11" s="121" t="s">
        <v>0</v>
      </c>
      <c r="B11" s="121" t="s">
        <v>1</v>
      </c>
      <c r="C11" s="123" t="s">
        <v>2</v>
      </c>
      <c r="D11" s="122" t="s">
        <v>88</v>
      </c>
      <c r="E11" s="122"/>
      <c r="F11" s="122"/>
      <c r="G11" s="114" t="s">
        <v>101</v>
      </c>
      <c r="H11" s="114"/>
      <c r="I11" s="114"/>
      <c r="J11" s="114" t="s">
        <v>104</v>
      </c>
      <c r="K11" s="114"/>
      <c r="L11" s="114"/>
      <c r="M11" s="114" t="s">
        <v>105</v>
      </c>
      <c r="N11" s="114"/>
      <c r="O11" s="114"/>
      <c r="P11" s="124" t="s">
        <v>95</v>
      </c>
    </row>
    <row r="12" spans="1:16" ht="18.75" customHeight="1">
      <c r="A12" s="121"/>
      <c r="B12" s="121"/>
      <c r="C12" s="123"/>
      <c r="D12" s="126" t="s">
        <v>70</v>
      </c>
      <c r="E12" s="127" t="s">
        <v>68</v>
      </c>
      <c r="F12" s="127"/>
      <c r="G12" s="115" t="s">
        <v>70</v>
      </c>
      <c r="H12" s="116" t="s">
        <v>68</v>
      </c>
      <c r="I12" s="116"/>
      <c r="J12" s="115" t="s">
        <v>70</v>
      </c>
      <c r="K12" s="116" t="s">
        <v>68</v>
      </c>
      <c r="L12" s="116"/>
      <c r="M12" s="115" t="s">
        <v>70</v>
      </c>
      <c r="N12" s="116" t="s">
        <v>68</v>
      </c>
      <c r="O12" s="116"/>
      <c r="P12" s="125"/>
    </row>
    <row r="13" spans="1:16" ht="40.5" customHeight="1">
      <c r="A13" s="121"/>
      <c r="B13" s="121"/>
      <c r="C13" s="123"/>
      <c r="D13" s="126"/>
      <c r="E13" s="74" t="s">
        <v>71</v>
      </c>
      <c r="F13" s="74" t="s">
        <v>69</v>
      </c>
      <c r="G13" s="115"/>
      <c r="H13" s="48" t="s">
        <v>71</v>
      </c>
      <c r="I13" s="48" t="s">
        <v>69</v>
      </c>
      <c r="J13" s="115"/>
      <c r="K13" s="48" t="s">
        <v>71</v>
      </c>
      <c r="L13" s="48" t="s">
        <v>69</v>
      </c>
      <c r="M13" s="115"/>
      <c r="N13" s="48" t="s">
        <v>71</v>
      </c>
      <c r="O13" s="48" t="s">
        <v>69</v>
      </c>
      <c r="P13" s="125"/>
    </row>
    <row r="14" spans="1:16" s="58" customFormat="1" ht="11.25">
      <c r="A14" s="57">
        <v>1</v>
      </c>
      <c r="B14" s="57">
        <v>2</v>
      </c>
      <c r="C14" s="57">
        <v>3</v>
      </c>
      <c r="D14" s="75">
        <v>4</v>
      </c>
      <c r="E14" s="75">
        <v>5</v>
      </c>
      <c r="F14" s="75">
        <v>6</v>
      </c>
      <c r="G14" s="57">
        <v>4</v>
      </c>
      <c r="H14" s="57">
        <v>5</v>
      </c>
      <c r="I14" s="57">
        <v>6</v>
      </c>
      <c r="J14" s="57">
        <v>7</v>
      </c>
      <c r="K14" s="57">
        <v>8</v>
      </c>
      <c r="L14" s="57">
        <v>9</v>
      </c>
      <c r="M14" s="57">
        <v>10</v>
      </c>
      <c r="N14" s="57">
        <v>11</v>
      </c>
      <c r="O14" s="57">
        <v>12</v>
      </c>
      <c r="P14" s="57">
        <v>13</v>
      </c>
    </row>
    <row r="15" spans="1:15" ht="50.25" customHeight="1" hidden="1">
      <c r="A15" s="79">
        <v>2</v>
      </c>
      <c r="B15" s="59" t="s">
        <v>87</v>
      </c>
      <c r="C15" s="67"/>
      <c r="D15" s="77">
        <f aca="true" t="shared" si="0" ref="D15:D28">E15+F15</f>
        <v>174261.9</v>
      </c>
      <c r="E15" s="77">
        <f>SUM(E16:E24)</f>
        <v>32027.399999999998</v>
      </c>
      <c r="F15" s="77">
        <f>SUM(F16:F24)</f>
        <v>142234.5</v>
      </c>
      <c r="G15" s="60">
        <f aca="true" t="shared" si="1" ref="G15:G36">H15+I15</f>
        <v>0</v>
      </c>
      <c r="H15" s="60">
        <f>SUM(H16:H24)</f>
        <v>0</v>
      </c>
      <c r="I15" s="60">
        <f>SUM(I16:I24)</f>
        <v>0</v>
      </c>
      <c r="J15" s="60">
        <f aca="true" t="shared" si="2" ref="J15:J36">K15+L15</f>
        <v>0</v>
      </c>
      <c r="K15" s="60">
        <f>SUM(K16:K24)</f>
        <v>0</v>
      </c>
      <c r="L15" s="60">
        <f>SUM(L16:L24)</f>
        <v>0</v>
      </c>
      <c r="M15" s="60">
        <f>N15+O15</f>
        <v>0</v>
      </c>
      <c r="N15" s="60">
        <f>SUM(N16:N24)</f>
        <v>0</v>
      </c>
      <c r="O15" s="60">
        <f>SUM(O16:O24)</f>
        <v>0</v>
      </c>
    </row>
    <row r="16" spans="1:15" ht="34.5" customHeight="1" hidden="1">
      <c r="A16" s="61" t="s">
        <v>19</v>
      </c>
      <c r="B16" s="65" t="s">
        <v>67</v>
      </c>
      <c r="C16" s="68" t="s">
        <v>73</v>
      </c>
      <c r="D16" s="78">
        <f t="shared" si="0"/>
        <v>12375.5</v>
      </c>
      <c r="E16" s="78">
        <f>18000-5624.5</f>
        <v>12375.5</v>
      </c>
      <c r="F16" s="78"/>
      <c r="G16" s="66">
        <f t="shared" si="1"/>
        <v>0</v>
      </c>
      <c r="H16" s="64"/>
      <c r="I16" s="64"/>
      <c r="J16" s="66">
        <f t="shared" si="2"/>
        <v>0</v>
      </c>
      <c r="K16" s="64"/>
      <c r="L16" s="64"/>
      <c r="M16" s="66">
        <f>N16+O16</f>
        <v>0</v>
      </c>
      <c r="N16" s="64"/>
      <c r="O16" s="64"/>
    </row>
    <row r="17" spans="1:16" s="53" customFormat="1" ht="80.25" customHeight="1" hidden="1">
      <c r="A17" s="69" t="s">
        <v>53</v>
      </c>
      <c r="B17" s="65" t="s">
        <v>81</v>
      </c>
      <c r="C17" s="63" t="s">
        <v>73</v>
      </c>
      <c r="D17" s="78">
        <f t="shared" si="0"/>
        <v>115225.09999999999</v>
      </c>
      <c r="E17" s="78">
        <f>4697.6+7526.2+440.4</f>
        <v>12664.199999999999</v>
      </c>
      <c r="F17" s="78">
        <f>34825.4+67735.5</f>
        <v>102560.9</v>
      </c>
      <c r="G17" s="66">
        <f t="shared" si="1"/>
        <v>0</v>
      </c>
      <c r="H17" s="66"/>
      <c r="I17" s="66"/>
      <c r="J17" s="66">
        <f t="shared" si="2"/>
        <v>0</v>
      </c>
      <c r="K17" s="66"/>
      <c r="L17" s="66"/>
      <c r="M17" s="66">
        <f aca="true" t="shared" si="3" ref="M17:M24">N17+O17</f>
        <v>0</v>
      </c>
      <c r="N17" s="66"/>
      <c r="O17" s="66"/>
      <c r="P17" s="51"/>
    </row>
    <row r="18" spans="1:15" ht="84.75" customHeight="1" hidden="1">
      <c r="A18" s="61" t="s">
        <v>54</v>
      </c>
      <c r="B18" s="62" t="s">
        <v>77</v>
      </c>
      <c r="C18" s="63" t="s">
        <v>73</v>
      </c>
      <c r="D18" s="78">
        <f t="shared" si="0"/>
        <v>38044.4</v>
      </c>
      <c r="E18" s="78">
        <f>3720.6+838.2</f>
        <v>4558.8</v>
      </c>
      <c r="F18" s="78">
        <v>33485.6</v>
      </c>
      <c r="G18" s="66">
        <f t="shared" si="1"/>
        <v>0</v>
      </c>
      <c r="H18" s="66"/>
      <c r="I18" s="66"/>
      <c r="J18" s="66">
        <f t="shared" si="2"/>
        <v>0</v>
      </c>
      <c r="K18" s="66"/>
      <c r="L18" s="66"/>
      <c r="M18" s="66">
        <f t="shared" si="3"/>
        <v>0</v>
      </c>
      <c r="N18" s="66"/>
      <c r="O18" s="66"/>
    </row>
    <row r="19" spans="1:15" ht="39" customHeight="1" hidden="1">
      <c r="A19" s="69" t="s">
        <v>55</v>
      </c>
      <c r="B19" s="70" t="s">
        <v>83</v>
      </c>
      <c r="C19" s="63" t="s">
        <v>73</v>
      </c>
      <c r="D19" s="78">
        <f t="shared" si="0"/>
        <v>350</v>
      </c>
      <c r="E19" s="78">
        <v>350</v>
      </c>
      <c r="F19" s="78"/>
      <c r="G19" s="66">
        <f t="shared" si="1"/>
        <v>0</v>
      </c>
      <c r="H19" s="66"/>
      <c r="I19" s="66"/>
      <c r="J19" s="66">
        <f t="shared" si="2"/>
        <v>0</v>
      </c>
      <c r="K19" s="66"/>
      <c r="L19" s="66"/>
      <c r="M19" s="66">
        <f t="shared" si="3"/>
        <v>0</v>
      </c>
      <c r="N19" s="66"/>
      <c r="O19" s="66"/>
    </row>
    <row r="20" spans="1:15" s="51" customFormat="1" ht="63" customHeight="1" hidden="1">
      <c r="A20" s="69" t="s">
        <v>55</v>
      </c>
      <c r="B20" s="65" t="s">
        <v>78</v>
      </c>
      <c r="C20" s="63" t="s">
        <v>73</v>
      </c>
      <c r="D20" s="78">
        <f t="shared" si="0"/>
        <v>0</v>
      </c>
      <c r="E20" s="78"/>
      <c r="F20" s="78"/>
      <c r="G20" s="66">
        <f t="shared" si="1"/>
        <v>0</v>
      </c>
      <c r="H20" s="66"/>
      <c r="I20" s="66"/>
      <c r="J20" s="66">
        <f t="shared" si="2"/>
        <v>0</v>
      </c>
      <c r="K20" s="66"/>
      <c r="L20" s="66"/>
      <c r="M20" s="66">
        <f t="shared" si="3"/>
        <v>0</v>
      </c>
      <c r="N20" s="66"/>
      <c r="O20" s="66"/>
    </row>
    <row r="21" spans="1:16" s="53" customFormat="1" ht="48.75" customHeight="1" hidden="1">
      <c r="A21" s="69" t="s">
        <v>56</v>
      </c>
      <c r="B21" s="65" t="s">
        <v>79</v>
      </c>
      <c r="C21" s="63" t="s">
        <v>73</v>
      </c>
      <c r="D21" s="78">
        <f t="shared" si="0"/>
        <v>0</v>
      </c>
      <c r="E21" s="78"/>
      <c r="F21" s="78"/>
      <c r="G21" s="66">
        <f t="shared" si="1"/>
        <v>0</v>
      </c>
      <c r="H21" s="66"/>
      <c r="I21" s="66"/>
      <c r="J21" s="66">
        <f t="shared" si="2"/>
        <v>0</v>
      </c>
      <c r="K21" s="66"/>
      <c r="L21" s="66"/>
      <c r="M21" s="66">
        <f t="shared" si="3"/>
        <v>0</v>
      </c>
      <c r="N21" s="66"/>
      <c r="O21" s="66"/>
      <c r="P21" s="51"/>
    </row>
    <row r="22" spans="1:16" s="53" customFormat="1" ht="48" customHeight="1" hidden="1">
      <c r="A22" s="69" t="s">
        <v>65</v>
      </c>
      <c r="B22" s="65" t="s">
        <v>80</v>
      </c>
      <c r="C22" s="63" t="s">
        <v>73</v>
      </c>
      <c r="D22" s="78">
        <f t="shared" si="0"/>
        <v>0</v>
      </c>
      <c r="E22" s="78"/>
      <c r="F22" s="78"/>
      <c r="G22" s="66">
        <f t="shared" si="1"/>
        <v>0</v>
      </c>
      <c r="H22" s="66"/>
      <c r="I22" s="66"/>
      <c r="J22" s="66">
        <f t="shared" si="2"/>
        <v>0</v>
      </c>
      <c r="K22" s="66"/>
      <c r="L22" s="66"/>
      <c r="M22" s="66">
        <f t="shared" si="3"/>
        <v>0</v>
      </c>
      <c r="N22" s="66"/>
      <c r="O22" s="66"/>
      <c r="P22" s="51"/>
    </row>
    <row r="23" spans="1:16" s="53" customFormat="1" ht="52.5" customHeight="1" hidden="1">
      <c r="A23" s="69" t="s">
        <v>56</v>
      </c>
      <c r="B23" s="65" t="s">
        <v>84</v>
      </c>
      <c r="C23" s="63" t="s">
        <v>73</v>
      </c>
      <c r="D23" s="78">
        <f t="shared" si="0"/>
        <v>7368.7</v>
      </c>
      <c r="E23" s="78">
        <f>687.6+493.1</f>
        <v>1180.7</v>
      </c>
      <c r="F23" s="78">
        <v>6188</v>
      </c>
      <c r="G23" s="66">
        <f t="shared" si="1"/>
        <v>0</v>
      </c>
      <c r="H23" s="66"/>
      <c r="I23" s="66"/>
      <c r="J23" s="66">
        <f t="shared" si="2"/>
        <v>0</v>
      </c>
      <c r="K23" s="66"/>
      <c r="L23" s="66"/>
      <c r="M23" s="66">
        <f t="shared" si="3"/>
        <v>0</v>
      </c>
      <c r="N23" s="66"/>
      <c r="O23" s="66"/>
      <c r="P23" s="51"/>
    </row>
    <row r="24" spans="1:16" s="53" customFormat="1" ht="48" customHeight="1" hidden="1">
      <c r="A24" s="69" t="s">
        <v>65</v>
      </c>
      <c r="B24" s="65" t="s">
        <v>85</v>
      </c>
      <c r="C24" s="63" t="s">
        <v>73</v>
      </c>
      <c r="D24" s="78">
        <f t="shared" si="0"/>
        <v>898.2</v>
      </c>
      <c r="E24" s="78">
        <v>898.2</v>
      </c>
      <c r="F24" s="78"/>
      <c r="G24" s="66">
        <f t="shared" si="1"/>
        <v>0</v>
      </c>
      <c r="H24" s="66"/>
      <c r="I24" s="66"/>
      <c r="J24" s="66">
        <f t="shared" si="2"/>
        <v>0</v>
      </c>
      <c r="K24" s="66"/>
      <c r="L24" s="66"/>
      <c r="M24" s="66">
        <f t="shared" si="3"/>
        <v>0</v>
      </c>
      <c r="N24" s="66"/>
      <c r="O24" s="66"/>
      <c r="P24" s="51"/>
    </row>
    <row r="25" spans="1:16" s="51" customFormat="1" ht="35.25" customHeight="1">
      <c r="A25" s="80" t="s">
        <v>102</v>
      </c>
      <c r="B25" s="71" t="s">
        <v>107</v>
      </c>
      <c r="C25" s="67"/>
      <c r="D25" s="77">
        <f t="shared" si="0"/>
        <v>48810.299999999996</v>
      </c>
      <c r="E25" s="77">
        <f>E26+E27</f>
        <v>2668.7</v>
      </c>
      <c r="F25" s="77">
        <f>F26+F27</f>
        <v>46141.6</v>
      </c>
      <c r="G25" s="60">
        <f t="shared" si="1"/>
        <v>112709.8</v>
      </c>
      <c r="H25" s="83">
        <f>H26+H27</f>
        <v>3819.2</v>
      </c>
      <c r="I25" s="83">
        <f>I26+I27</f>
        <v>108890.6</v>
      </c>
      <c r="J25" s="60">
        <f t="shared" si="2"/>
        <v>150717.1</v>
      </c>
      <c r="K25" s="83">
        <f>K26+K27</f>
        <v>0</v>
      </c>
      <c r="L25" s="83">
        <f>L26+L27</f>
        <v>150717.1</v>
      </c>
      <c r="M25" s="60">
        <f>N25+O25</f>
        <v>113037.8</v>
      </c>
      <c r="N25" s="83">
        <f>N26+N27</f>
        <v>0</v>
      </c>
      <c r="O25" s="83">
        <f>O26+O27</f>
        <v>113037.8</v>
      </c>
      <c r="P25" s="83"/>
    </row>
    <row r="26" spans="1:16" s="51" customFormat="1" ht="67.5" customHeight="1">
      <c r="A26" s="69" t="s">
        <v>6</v>
      </c>
      <c r="B26" s="62" t="s">
        <v>76</v>
      </c>
      <c r="C26" s="63" t="s">
        <v>72</v>
      </c>
      <c r="D26" s="78">
        <f t="shared" si="0"/>
        <v>46141.6</v>
      </c>
      <c r="E26" s="78"/>
      <c r="F26" s="78">
        <v>46141.6</v>
      </c>
      <c r="G26" s="76">
        <f t="shared" si="1"/>
        <v>101444.20000000001</v>
      </c>
      <c r="H26" s="66">
        <v>0</v>
      </c>
      <c r="I26" s="66">
        <f>93325.6+8118.6</f>
        <v>101444.20000000001</v>
      </c>
      <c r="J26" s="76">
        <f t="shared" si="2"/>
        <v>150717.1</v>
      </c>
      <c r="K26" s="66">
        <v>0</v>
      </c>
      <c r="L26" s="66">
        <f>93325.6+57391.5</f>
        <v>150717.1</v>
      </c>
      <c r="M26" s="76">
        <f>N26+O26</f>
        <v>113037.8</v>
      </c>
      <c r="N26" s="66">
        <v>0</v>
      </c>
      <c r="O26" s="66">
        <f>93325.6+19712.2</f>
        <v>113037.8</v>
      </c>
      <c r="P26" s="85" t="s">
        <v>98</v>
      </c>
    </row>
    <row r="27" spans="1:16" s="51" customFormat="1" ht="69.75" customHeight="1">
      <c r="A27" s="69" t="s">
        <v>7</v>
      </c>
      <c r="B27" s="62" t="s">
        <v>66</v>
      </c>
      <c r="C27" s="63" t="s">
        <v>72</v>
      </c>
      <c r="D27" s="78">
        <f t="shared" si="0"/>
        <v>2668.7</v>
      </c>
      <c r="E27" s="78">
        <f>3267.9-599.2</f>
        <v>2668.7</v>
      </c>
      <c r="F27" s="78"/>
      <c r="G27" s="76">
        <f t="shared" si="1"/>
        <v>11265.599999999999</v>
      </c>
      <c r="H27" s="64">
        <f>4411.4-592.2</f>
        <v>3819.2</v>
      </c>
      <c r="I27" s="64">
        <v>7446.4</v>
      </c>
      <c r="J27" s="76">
        <f t="shared" si="2"/>
        <v>0</v>
      </c>
      <c r="K27" s="66"/>
      <c r="L27" s="66"/>
      <c r="M27" s="76">
        <f>N27+O27</f>
        <v>0</v>
      </c>
      <c r="N27" s="66"/>
      <c r="O27" s="66"/>
      <c r="P27" s="85" t="s">
        <v>98</v>
      </c>
    </row>
    <row r="28" spans="1:16" ht="26.25" customHeight="1">
      <c r="A28" s="81">
        <v>2</v>
      </c>
      <c r="B28" s="73" t="s">
        <v>86</v>
      </c>
      <c r="C28" s="72"/>
      <c r="D28" s="77" t="e">
        <f t="shared" si="0"/>
        <v>#REF!</v>
      </c>
      <c r="E28" s="77" t="e">
        <f>#REF!+E29+E30+#REF!</f>
        <v>#REF!</v>
      </c>
      <c r="F28" s="77" t="e">
        <f>#REF!+F29+F30+#REF!</f>
        <v>#REF!</v>
      </c>
      <c r="G28" s="60">
        <f>H28+I28</f>
        <v>319056.1</v>
      </c>
      <c r="H28" s="83">
        <f>H30+H31</f>
        <v>62870.5</v>
      </c>
      <c r="I28" s="83">
        <f>I30+I31</f>
        <v>256185.6</v>
      </c>
      <c r="J28" s="60">
        <f t="shared" si="2"/>
        <v>39914.5</v>
      </c>
      <c r="K28" s="83">
        <f>K29+K30</f>
        <v>39914.5</v>
      </c>
      <c r="L28" s="83">
        <f>L29+L30</f>
        <v>0</v>
      </c>
      <c r="M28" s="60">
        <f>N28+O28</f>
        <v>45926</v>
      </c>
      <c r="N28" s="83">
        <f>N29+N30</f>
        <v>45926</v>
      </c>
      <c r="O28" s="83">
        <f>O29+O30</f>
        <v>0</v>
      </c>
      <c r="P28" s="83"/>
    </row>
    <row r="29" spans="1:16" ht="33.75" customHeight="1" hidden="1">
      <c r="A29" s="69" t="s">
        <v>19</v>
      </c>
      <c r="B29" s="62" t="s">
        <v>74</v>
      </c>
      <c r="C29" s="63" t="s">
        <v>72</v>
      </c>
      <c r="D29" s="78">
        <f>E29+F29</f>
        <v>294250.1</v>
      </c>
      <c r="E29" s="78">
        <v>1765.1</v>
      </c>
      <c r="F29" s="78">
        <f>292424.4+60.6</f>
        <v>292485</v>
      </c>
      <c r="G29" s="76">
        <f t="shared" si="1"/>
        <v>0</v>
      </c>
      <c r="H29" s="64"/>
      <c r="I29" s="66"/>
      <c r="J29" s="76">
        <f t="shared" si="2"/>
        <v>0</v>
      </c>
      <c r="K29" s="64">
        <v>0</v>
      </c>
      <c r="L29" s="66">
        <v>0</v>
      </c>
      <c r="M29" s="76">
        <f>N29+O29</f>
        <v>0</v>
      </c>
      <c r="N29" s="64">
        <v>0</v>
      </c>
      <c r="O29" s="66">
        <v>0</v>
      </c>
      <c r="P29" s="85" t="s">
        <v>99</v>
      </c>
    </row>
    <row r="30" spans="1:16" ht="78.75">
      <c r="A30" s="69" t="s">
        <v>19</v>
      </c>
      <c r="B30" s="62" t="s">
        <v>106</v>
      </c>
      <c r="C30" s="63" t="s">
        <v>72</v>
      </c>
      <c r="D30" s="78">
        <f>E30+F30</f>
        <v>10124.6</v>
      </c>
      <c r="E30" s="78">
        <v>10124.6</v>
      </c>
      <c r="F30" s="78"/>
      <c r="G30" s="76">
        <f t="shared" si="1"/>
        <v>54349.3</v>
      </c>
      <c r="H30" s="64">
        <f>62870.5-8521.2</f>
        <v>54349.3</v>
      </c>
      <c r="I30" s="66">
        <v>0</v>
      </c>
      <c r="J30" s="76">
        <f t="shared" si="2"/>
        <v>39914.5</v>
      </c>
      <c r="K30" s="66">
        <f>44914.5-5000</f>
        <v>39914.5</v>
      </c>
      <c r="L30" s="66">
        <v>0</v>
      </c>
      <c r="M30" s="76">
        <f aca="true" t="shared" si="4" ref="M30:M36">N30+O30</f>
        <v>45926</v>
      </c>
      <c r="N30" s="64">
        <f>45926</f>
        <v>45926</v>
      </c>
      <c r="O30" s="66">
        <v>0</v>
      </c>
      <c r="P30" s="85" t="s">
        <v>99</v>
      </c>
    </row>
    <row r="31" spans="1:16" ht="31.5">
      <c r="A31" s="69" t="s">
        <v>113</v>
      </c>
      <c r="B31" s="62" t="s">
        <v>74</v>
      </c>
      <c r="C31" s="63" t="s">
        <v>72</v>
      </c>
      <c r="D31" s="78"/>
      <c r="E31" s="78"/>
      <c r="F31" s="78"/>
      <c r="G31" s="76">
        <f>H31+I31</f>
        <v>264706.8</v>
      </c>
      <c r="H31" s="64">
        <v>8521.2</v>
      </c>
      <c r="I31" s="64">
        <v>256185.6</v>
      </c>
      <c r="J31" s="76"/>
      <c r="K31" s="66"/>
      <c r="L31" s="66"/>
      <c r="M31" s="76"/>
      <c r="N31" s="64"/>
      <c r="O31" s="66"/>
      <c r="P31" s="85"/>
    </row>
    <row r="32" spans="1:16" ht="31.5">
      <c r="A32" s="81">
        <v>3</v>
      </c>
      <c r="B32" s="73" t="s">
        <v>89</v>
      </c>
      <c r="C32" s="72"/>
      <c r="D32" s="77" t="e">
        <f>E32+F32</f>
        <v>#REF!</v>
      </c>
      <c r="E32" s="77" t="e">
        <f>E33+#REF!+#REF!+E36</f>
        <v>#REF!</v>
      </c>
      <c r="F32" s="77" t="e">
        <f>F33+#REF!+#REF!+F36</f>
        <v>#REF!</v>
      </c>
      <c r="G32" s="60">
        <f t="shared" si="1"/>
        <v>18409.1</v>
      </c>
      <c r="H32" s="83">
        <f>H33</f>
        <v>18409.1</v>
      </c>
      <c r="I32" s="83">
        <f>I33</f>
        <v>0</v>
      </c>
      <c r="J32" s="60">
        <f t="shared" si="2"/>
        <v>18409.1</v>
      </c>
      <c r="K32" s="83">
        <f>K33</f>
        <v>18409.1</v>
      </c>
      <c r="L32" s="83">
        <f>L33</f>
        <v>0</v>
      </c>
      <c r="M32" s="60">
        <f t="shared" si="4"/>
        <v>18409.1</v>
      </c>
      <c r="N32" s="83">
        <f>N33</f>
        <v>18409.1</v>
      </c>
      <c r="O32" s="83">
        <f>O33</f>
        <v>0</v>
      </c>
      <c r="P32" s="83"/>
    </row>
    <row r="33" spans="1:16" ht="24" customHeight="1">
      <c r="A33" s="69" t="s">
        <v>23</v>
      </c>
      <c r="B33" s="62" t="s">
        <v>90</v>
      </c>
      <c r="C33" s="63" t="s">
        <v>72</v>
      </c>
      <c r="D33" s="78"/>
      <c r="E33" s="78"/>
      <c r="F33" s="78"/>
      <c r="G33" s="76">
        <f t="shared" si="1"/>
        <v>18409.1</v>
      </c>
      <c r="H33" s="66">
        <v>18409.1</v>
      </c>
      <c r="I33" s="66">
        <v>0</v>
      </c>
      <c r="J33" s="76">
        <f t="shared" si="2"/>
        <v>18409.1</v>
      </c>
      <c r="K33" s="66">
        <v>18409.1</v>
      </c>
      <c r="L33" s="66">
        <v>0</v>
      </c>
      <c r="M33" s="76">
        <f t="shared" si="4"/>
        <v>18409.1</v>
      </c>
      <c r="N33" s="66">
        <f>15419+2990.1</f>
        <v>18409.1</v>
      </c>
      <c r="O33" s="66">
        <v>0</v>
      </c>
      <c r="P33" s="85" t="s">
        <v>96</v>
      </c>
    </row>
    <row r="34" spans="1:16" ht="33.75" customHeight="1">
      <c r="A34" s="81">
        <v>4</v>
      </c>
      <c r="B34" s="73" t="s">
        <v>87</v>
      </c>
      <c r="C34" s="72"/>
      <c r="D34" s="77" t="e">
        <f>E34+F34</f>
        <v>#REF!</v>
      </c>
      <c r="E34" s="77" t="e">
        <f>E35+#REF!+#REF!+E38</f>
        <v>#REF!</v>
      </c>
      <c r="F34" s="77" t="e">
        <f>F35+#REF!+#REF!+F38</f>
        <v>#REF!</v>
      </c>
      <c r="G34" s="60">
        <f t="shared" si="1"/>
        <v>4069</v>
      </c>
      <c r="H34" s="83">
        <f>SUM(H35:H35)</f>
        <v>4069</v>
      </c>
      <c r="I34" s="83">
        <f>SUM(I35:I35)</f>
        <v>0</v>
      </c>
      <c r="J34" s="60">
        <f t="shared" si="2"/>
        <v>6676.4</v>
      </c>
      <c r="K34" s="83">
        <f>K35+K37</f>
        <v>6676.4</v>
      </c>
      <c r="L34" s="83">
        <f>L35</f>
        <v>0</v>
      </c>
      <c r="M34" s="60">
        <f>N34+O34</f>
        <v>5664.9</v>
      </c>
      <c r="N34" s="83">
        <f>N35+N37</f>
        <v>5664.9</v>
      </c>
      <c r="O34" s="83">
        <f>O35</f>
        <v>0</v>
      </c>
      <c r="P34" s="83"/>
    </row>
    <row r="35" spans="1:16" ht="22.5" customHeight="1">
      <c r="A35" s="69" t="s">
        <v>11</v>
      </c>
      <c r="B35" s="62" t="s">
        <v>91</v>
      </c>
      <c r="C35" s="66" t="s">
        <v>73</v>
      </c>
      <c r="D35" s="78"/>
      <c r="E35" s="78"/>
      <c r="F35" s="78"/>
      <c r="G35" s="76">
        <f t="shared" si="1"/>
        <v>4069</v>
      </c>
      <c r="H35" s="64">
        <f>2751.4+1317.6</f>
        <v>4069</v>
      </c>
      <c r="I35" s="66">
        <v>0</v>
      </c>
      <c r="J35" s="76">
        <f t="shared" si="2"/>
        <v>6676.4</v>
      </c>
      <c r="K35" s="66">
        <v>6676.4</v>
      </c>
      <c r="L35" s="66">
        <v>0</v>
      </c>
      <c r="M35" s="76">
        <f t="shared" si="4"/>
        <v>5664.9</v>
      </c>
      <c r="N35" s="66">
        <v>5664.9</v>
      </c>
      <c r="O35" s="66">
        <v>0</v>
      </c>
      <c r="P35" s="85" t="s">
        <v>97</v>
      </c>
    </row>
    <row r="36" spans="1:18" s="82" customFormat="1" ht="17.25" customHeight="1">
      <c r="A36" s="96"/>
      <c r="B36" s="97" t="s">
        <v>75</v>
      </c>
      <c r="C36" s="96"/>
      <c r="D36" s="96" t="e">
        <f>E36+F36</f>
        <v>#REF!</v>
      </c>
      <c r="E36" s="96" t="e">
        <f>#REF!+E28+E25+E15+#REF!+#REF!</f>
        <v>#REF!</v>
      </c>
      <c r="F36" s="96" t="e">
        <f>#REF!+F28+F25+F15+#REF!</f>
        <v>#REF!</v>
      </c>
      <c r="G36" s="96">
        <f t="shared" si="1"/>
        <v>454244</v>
      </c>
      <c r="H36" s="96">
        <f>H34+H32+H28+H25</f>
        <v>89167.8</v>
      </c>
      <c r="I36" s="96">
        <f>I34+I32+I28+I25</f>
        <v>365076.2</v>
      </c>
      <c r="J36" s="96">
        <f t="shared" si="2"/>
        <v>215717.1</v>
      </c>
      <c r="K36" s="96">
        <f>K32+K28+K25+K34</f>
        <v>65000</v>
      </c>
      <c r="L36" s="96">
        <f>L32+L28+L25+L34</f>
        <v>150717.1</v>
      </c>
      <c r="M36" s="96">
        <f t="shared" si="4"/>
        <v>183037.8</v>
      </c>
      <c r="N36" s="96">
        <f>N32+N34+N28</f>
        <v>70000</v>
      </c>
      <c r="O36" s="96">
        <f>O32+O28+O25+O34</f>
        <v>113037.8</v>
      </c>
      <c r="P36" s="96"/>
      <c r="R36" s="87"/>
    </row>
    <row r="37" spans="1:13" s="89" customFormat="1" ht="14.25" customHeight="1">
      <c r="A37" s="88" t="s">
        <v>92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1:14" s="89" customFormat="1" ht="24" customHeight="1">
      <c r="A38" s="112" t="s">
        <v>93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28">
        <v>70000</v>
      </c>
    </row>
    <row r="39" spans="1:14" s="89" customFormat="1" ht="17.25" customHeight="1">
      <c r="A39" s="112" t="s">
        <v>94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84"/>
    </row>
    <row r="40" spans="1:13" s="89" customFormat="1" ht="15.75" customHeight="1">
      <c r="A40" s="112" t="s">
        <v>100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92"/>
    </row>
    <row r="41" spans="1:13" s="89" customFormat="1" ht="12" customHeight="1">
      <c r="A41" s="88"/>
      <c r="C41" s="93"/>
      <c r="D41" s="90"/>
      <c r="E41" s="90"/>
      <c r="F41" s="90"/>
      <c r="G41" s="90"/>
      <c r="H41" s="90"/>
      <c r="I41" s="90"/>
      <c r="J41" s="90"/>
      <c r="K41" s="90"/>
      <c r="L41" s="90"/>
      <c r="M41" s="91"/>
    </row>
    <row r="42" spans="1:13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1:14" ht="15">
      <c r="K43" s="86"/>
      <c r="N43" s="86"/>
    </row>
  </sheetData>
  <sheetProtection/>
  <mergeCells count="33">
    <mergeCell ref="A6:P6"/>
    <mergeCell ref="A5:D5"/>
    <mergeCell ref="E5:H5"/>
    <mergeCell ref="I5:L5"/>
    <mergeCell ref="M5:P5"/>
    <mergeCell ref="A40:L40"/>
    <mergeCell ref="P11:P13"/>
    <mergeCell ref="D12:D13"/>
    <mergeCell ref="E12:F12"/>
    <mergeCell ref="G12:G13"/>
    <mergeCell ref="H12:I12"/>
    <mergeCell ref="J12:J13"/>
    <mergeCell ref="K12:L12"/>
    <mergeCell ref="D11:F11"/>
    <mergeCell ref="G11:I11"/>
    <mergeCell ref="A38:M38"/>
    <mergeCell ref="C11:C13"/>
    <mergeCell ref="A39:M39"/>
    <mergeCell ref="J11:L11"/>
    <mergeCell ref="M11:O11"/>
    <mergeCell ref="M12:M13"/>
    <mergeCell ref="N12:O12"/>
    <mergeCell ref="A7:P7"/>
    <mergeCell ref="A9:P9"/>
    <mergeCell ref="B10:F10"/>
    <mergeCell ref="A11:A13"/>
    <mergeCell ref="B11:B13"/>
    <mergeCell ref="A1:D1"/>
    <mergeCell ref="E1:H1"/>
    <mergeCell ref="I1:L1"/>
    <mergeCell ref="M1:P1"/>
    <mergeCell ref="A2:P2"/>
    <mergeCell ref="A3:P3"/>
  </mergeCells>
  <printOptions/>
  <pageMargins left="0.4724409448818898" right="0.4330708661417323" top="0.4724409448818898" bottom="0.11811023622047245" header="0.31496062992125984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А. Шанин</dc:creator>
  <cp:keywords/>
  <dc:description/>
  <cp:lastModifiedBy>fin_obitockaya</cp:lastModifiedBy>
  <cp:lastPrinted>2024-01-25T11:21:10Z</cp:lastPrinted>
  <dcterms:created xsi:type="dcterms:W3CDTF">2014-07-22T06:59:56Z</dcterms:created>
  <dcterms:modified xsi:type="dcterms:W3CDTF">2024-04-12T07:25:14Z</dcterms:modified>
  <cp:category/>
  <cp:version/>
  <cp:contentType/>
  <cp:contentStatus/>
</cp:coreProperties>
</file>